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60" windowHeight="6750" activeTab="1"/>
  </bookViews>
  <sheets>
    <sheet name="キャラクターシート" sheetId="1" r:id="rId1"/>
    <sheet name="スキルシート" sheetId="2" r:id="rId2"/>
    <sheet name="戦闘管理シート" sheetId="3" r:id="rId3"/>
  </sheets>
  <definedNames>
    <definedName name="_xlnm.Print_Area" localSheetId="0">'キャラクターシート'!$A$1:$S$58</definedName>
    <definedName name="_xlnm.Print_Area" localSheetId="1">'スキルシート'!$A$1:$L$56</definedName>
    <definedName name="_xlnm.Print_Area" localSheetId="2">'戦闘管理シート'!$A$1:$J$52</definedName>
  </definedNames>
  <calcPr fullCalcOnLoad="1"/>
</workbook>
</file>

<file path=xl/sharedStrings.xml><?xml version="1.0" encoding="utf-8"?>
<sst xmlns="http://schemas.openxmlformats.org/spreadsheetml/2006/main" count="406" uniqueCount="220">
  <si>
    <t>名前</t>
  </si>
  <si>
    <t>性別</t>
  </si>
  <si>
    <t>年齢</t>
  </si>
  <si>
    <t>覚醒段階</t>
  </si>
  <si>
    <t>背景設定01</t>
  </si>
  <si>
    <t>背景設定02</t>
  </si>
  <si>
    <t>レベル</t>
  </si>
  <si>
    <t>経験点</t>
  </si>
  <si>
    <t xml:space="preserve"> 判定値[能力値*５+L]</t>
  </si>
  <si>
    <t>力</t>
  </si>
  <si>
    <t>魔</t>
  </si>
  <si>
    <t>体</t>
  </si>
  <si>
    <t>速</t>
  </si>
  <si>
    <t>運</t>
  </si>
  <si>
    <t>％</t>
  </si>
  <si>
    <t>力判定値</t>
  </si>
  <si>
    <t>魔判定値</t>
  </si>
  <si>
    <t>体判定値</t>
  </si>
  <si>
    <t>速判定値</t>
  </si>
  <si>
    <t>運判定値</t>
  </si>
  <si>
    <t>格闘威力</t>
  </si>
  <si>
    <t>[力＋L]</t>
  </si>
  <si>
    <t>基本防護点</t>
  </si>
  <si>
    <t>魔法威力</t>
  </si>
  <si>
    <t>物理防護点</t>
  </si>
  <si>
    <t>[魔＋L]</t>
  </si>
  <si>
    <t>[基本+防具]</t>
  </si>
  <si>
    <t>射撃威力</t>
  </si>
  <si>
    <t>[速]</t>
  </si>
  <si>
    <t>回避判定値</t>
  </si>
  <si>
    <t>会話判定値</t>
  </si>
  <si>
    <t>[速＋10]</t>
  </si>
  <si>
    <t>[(速+L)/2]</t>
  </si>
  <si>
    <t>[運*2+20]</t>
  </si>
  <si>
    <t>　　　 ＮＥＸＴ：</t>
  </si>
  <si>
    <t>　 命運</t>
  </si>
  <si>
    <t>[(運/5)+5]</t>
  </si>
  <si>
    <t>部位</t>
  </si>
  <si>
    <t>プレイヤー</t>
  </si>
  <si>
    <t>全身</t>
  </si>
  <si>
    <t>頭部</t>
  </si>
  <si>
    <t>腕部</t>
  </si>
  <si>
    <t>胴部</t>
  </si>
  <si>
    <t>脚部</t>
  </si>
  <si>
    <t xml:space="preserve"> 　　　 特殊アイテム</t>
  </si>
  <si>
    <t>傷薬</t>
  </si>
  <si>
    <t>魔石</t>
  </si>
  <si>
    <t>宝玉</t>
  </si>
  <si>
    <t>チャクラドロップ</t>
  </si>
  <si>
    <t>チャクラポット</t>
  </si>
  <si>
    <t>　　　 マッカ</t>
  </si>
  <si>
    <t>ＭＥＭＯ</t>
  </si>
  <si>
    <t>ロウ</t>
  </si>
  <si>
    <t>カオス</t>
  </si>
  <si>
    <t>ニュートラル</t>
  </si>
  <si>
    <t>ライト</t>
  </si>
  <si>
    <t>ダーク</t>
  </si>
  <si>
    <t>ヒーホー</t>
  </si>
  <si>
    <t>　① 　② 　③ 　④ 　⑤ 　⑥ 　⑦ 　⑧ 　⑨ 　⑩</t>
  </si>
  <si>
    <t>　⑪　 ⑫ 　⑬ 　⑭ 　⑮ 　⑯ 　⑰ 　⑱ 　⑲ 　⑳</t>
  </si>
  <si>
    <t>[体]</t>
  </si>
  <si>
    <t>魔法防護点</t>
  </si>
  <si>
    <t>真女神転生ＴＲＰＧ 魔都２００Ｘ用 戦闘管理シート</t>
  </si>
  <si>
    <t>シーンＢＧＭ（危険度→P063）</t>
  </si>
  <si>
    <t>それ以上</t>
  </si>
  <si>
    <t>最高</t>
  </si>
  <si>
    <t>高</t>
  </si>
  <si>
    <t>中</t>
  </si>
  <si>
    <t>低</t>
  </si>
  <si>
    <t>無</t>
  </si>
  <si>
    <r>
      <t xml:space="preserve"> </t>
    </r>
    <r>
      <rPr>
        <b/>
        <sz val="12"/>
        <rFont val="ＭＳ Ｐゴシック"/>
        <family val="3"/>
      </rPr>
      <t>後列</t>
    </r>
  </si>
  <si>
    <t>ＰＣ側</t>
  </si>
  <si>
    <r>
      <t xml:space="preserve"> </t>
    </r>
    <r>
      <rPr>
        <b/>
        <sz val="12"/>
        <rFont val="ＭＳ Ｐゴシック"/>
        <family val="3"/>
      </rPr>
      <t>前列</t>
    </r>
  </si>
  <si>
    <t>ＮＰＣ側</t>
  </si>
  <si>
    <t>メモ</t>
  </si>
  <si>
    <t>ＨＰ</t>
  </si>
  <si>
    <t>ＭＰ</t>
  </si>
  <si>
    <t>判定</t>
  </si>
  <si>
    <t>物防</t>
  </si>
  <si>
    <t>魔防</t>
  </si>
  <si>
    <t>回避</t>
  </si>
  <si>
    <t>会話</t>
  </si>
  <si>
    <t>シーン属性（P063～064）</t>
  </si>
  <si>
    <t>それ以下</t>
  </si>
  <si>
    <t>状態</t>
  </si>
  <si>
    <t>名称</t>
  </si>
  <si>
    <t>コスト</t>
  </si>
  <si>
    <t>対象</t>
  </si>
  <si>
    <t>判定値</t>
  </si>
  <si>
    <t>判定修正</t>
  </si>
  <si>
    <t>合計</t>
  </si>
  <si>
    <t>基本威力</t>
  </si>
  <si>
    <t>威力修正</t>
  </si>
  <si>
    <t>相性</t>
  </si>
  <si>
    <t>－</t>
  </si>
  <si>
    <t>%</t>
  </si>
  <si>
    <t>付加スキル</t>
  </si>
  <si>
    <t>[魔+Ｌ]＊倍率 ＿ (通常は２)</t>
  </si>
  <si>
    <t>HP</t>
  </si>
  <si>
    <t>MP</t>
  </si>
  <si>
    <t>アクセサリ</t>
  </si>
  <si>
    <t>回復判定</t>
  </si>
  <si>
    <t>火炎</t>
  </si>
  <si>
    <t>氷結</t>
  </si>
  <si>
    <t>衝撃</t>
  </si>
  <si>
    <t>破魔</t>
  </si>
  <si>
    <t>呪殺</t>
  </si>
  <si>
    <t>魔力</t>
  </si>
  <si>
    <t>神経</t>
  </si>
  <si>
    <t>精神</t>
  </si>
  <si>
    <t>石化：</t>
  </si>
  <si>
    <t>凍結：</t>
  </si>
  <si>
    <t>蝿化：</t>
  </si>
  <si>
    <t>睡眠：</t>
  </si>
  <si>
    <t>麻痺：</t>
  </si>
  <si>
    <t>魅了：</t>
  </si>
  <si>
    <t>猛毒：</t>
  </si>
  <si>
    <t>混乱：</t>
  </si>
  <si>
    <t>感電：</t>
  </si>
  <si>
    <t>至福：</t>
  </si>
  <si>
    <t>封魔：</t>
  </si>
  <si>
    <t>死亡：</t>
  </si>
  <si>
    <t>緊縛：</t>
  </si>
  <si>
    <t>呪い：</t>
  </si>
  <si>
    <t>クラス</t>
  </si>
  <si>
    <t>[体+Ｌ]＊倍率 ＿ (通常は４)</t>
  </si>
  <si>
    <t>能力値</t>
  </si>
  <si>
    <t>□</t>
  </si>
  <si>
    <t>□</t>
  </si>
  <si>
    <t>効果</t>
  </si>
  <si>
    <t>効果</t>
  </si>
  <si>
    <t>■</t>
  </si>
  <si>
    <t>■自動効果スキル</t>
  </si>
  <si>
    <t>■スキル</t>
  </si>
  <si>
    <t>■通常攻撃</t>
  </si>
  <si>
    <t>防具名</t>
  </si>
  <si>
    <t>イニシアティブ</t>
  </si>
  <si>
    <t>→</t>
  </si>
  <si>
    <t>Ⅲ超人</t>
  </si>
  <si>
    <t>Ⅰ異能者</t>
  </si>
  <si>
    <t>Ⅱ覚醒者</t>
  </si>
  <si>
    <t>→</t>
  </si>
  <si>
    <t>＋１ｄ１０</t>
  </si>
  <si>
    <t>コネ01</t>
  </si>
  <si>
    <t>コネ02</t>
  </si>
  <si>
    <t>コネ03</t>
  </si>
  <si>
    <t>コネ04</t>
  </si>
  <si>
    <t>コネ05</t>
  </si>
  <si>
    <t>コネ06</t>
  </si>
  <si>
    <t>真・女神転生ＴＲＰＧ</t>
  </si>
  <si>
    <t>魔都東京２００Ｘ</t>
  </si>
  <si>
    <t>人間用</t>
  </si>
  <si>
    <t>キャラクターシート改</t>
  </si>
  <si>
    <t>所持キーワード</t>
  </si>
  <si>
    <t>所持品</t>
  </si>
  <si>
    <t>特記事項</t>
  </si>
  <si>
    <t>名前</t>
  </si>
  <si>
    <t>イニシア
ティブ</t>
  </si>
  <si>
    <t>BS</t>
  </si>
  <si>
    <t>■</t>
  </si>
  <si>
    <t>全体</t>
  </si>
  <si>
    <t>■</t>
  </si>
  <si>
    <t>六波羅</t>
  </si>
  <si>
    <t>ヴァルキリー</t>
  </si>
  <si>
    <t>サウォバク</t>
  </si>
  <si>
    <t>がしゃどくろ</t>
  </si>
  <si>
    <t>ウェンディゴ</t>
  </si>
  <si>
    <t>へるボス</t>
  </si>
  <si>
    <t>ヘルざこ</t>
  </si>
  <si>
    <t>うた</t>
  </si>
  <si>
    <t>さなぎ</t>
  </si>
  <si>
    <t>もれや</t>
  </si>
  <si>
    <t>せしりあ</t>
  </si>
  <si>
    <t>じゃのめ、たかはた</t>
  </si>
  <si>
    <t>強い</t>
  </si>
  <si>
    <t>剣・ガン</t>
  </si>
  <si>
    <t>電撃</t>
  </si>
  <si>
    <t>剣</t>
  </si>
  <si>
    <t>万能</t>
  </si>
  <si>
    <t>洩矢諏訪土姫神</t>
  </si>
  <si>
    <t>愛用の武器・素手</t>
  </si>
  <si>
    <t>真・武器強化</t>
  </si>
  <si>
    <t>素手攻撃（けり）</t>
  </si>
  <si>
    <t>20HP</t>
  </si>
  <si>
    <t>前１</t>
  </si>
  <si>
    <t>衝撃高揚</t>
  </si>
  <si>
    <t>衝撃貫通III</t>
  </si>
  <si>
    <t>111HP</t>
  </si>
  <si>
    <t>旋風脚III</t>
  </si>
  <si>
    <t>末世破III</t>
  </si>
  <si>
    <t>大洪水III</t>
  </si>
  <si>
    <t>メシアライザー</t>
  </si>
  <si>
    <t>80MP</t>
  </si>
  <si>
    <t>ヒモロギ</t>
  </si>
  <si>
    <t>99MP</t>
  </si>
  <si>
    <t>三分の活泉</t>
  </si>
  <si>
    <t>男気</t>
  </si>
  <si>
    <t>大治癒</t>
  </si>
  <si>
    <t>食いしばり</t>
  </si>
  <si>
    <t>耐万能</t>
  </si>
  <si>
    <t>ゴトウ</t>
  </si>
  <si>
    <t>X-1</t>
  </si>
  <si>
    <t>モリヤ</t>
  </si>
  <si>
    <t>A</t>
  </si>
  <si>
    <t>B</t>
  </si>
  <si>
    <t>C</t>
  </si>
  <si>
    <t>因果応報</t>
  </si>
  <si>
    <t>月食</t>
  </si>
  <si>
    <t>終わる世界</t>
  </si>
  <si>
    <t>幸運</t>
  </si>
  <si>
    <t>ディアラハン</t>
  </si>
  <si>
    <t>大いなる復活の祈り</t>
  </si>
  <si>
    <t>龍の眼光</t>
  </si>
  <si>
    <t>天人(魔王)</t>
  </si>
  <si>
    <t>dead</t>
  </si>
  <si>
    <t>スクンダ12</t>
  </si>
  <si>
    <t>dead</t>
  </si>
  <si>
    <t>dead</t>
  </si>
  <si>
    <t>□□□</t>
  </si>
  <si>
    <t>幸運III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</si>
</sst>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0"/>
      <color indexed="9"/>
      <name val="ＭＳ Ｐゴシック"/>
      <family val="3"/>
    </font>
    <font>
      <i/>
      <sz val="20"/>
      <color indexed="9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9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39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11" xfId="0" applyFont="1" applyBorder="1" applyAlignment="1">
      <alignment vertical="center"/>
    </xf>
    <xf numFmtId="0" fontId="14" fillId="23" borderId="21" xfId="0" applyFont="1" applyFill="1" applyBorder="1" applyAlignment="1">
      <alignment horizontal="center" vertical="center"/>
    </xf>
    <xf numFmtId="0" fontId="10" fillId="23" borderId="21" xfId="0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5" fillId="0" borderId="18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2" xfId="0" applyBorder="1" applyAlignment="1">
      <alignment/>
    </xf>
    <xf numFmtId="0" fontId="14" fillId="0" borderId="15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16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16" fillId="24" borderId="21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12" fillId="24" borderId="16" xfId="0" applyFont="1" applyFill="1" applyBorder="1" applyAlignment="1">
      <alignment vertical="center"/>
    </xf>
    <xf numFmtId="0" fontId="12" fillId="24" borderId="24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10" fillId="23" borderId="23" xfId="0" applyFont="1" applyFill="1" applyBorder="1" applyAlignment="1">
      <alignment horizontal="center" vertical="center"/>
    </xf>
    <xf numFmtId="0" fontId="19" fillId="23" borderId="23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10" fillId="23" borderId="28" xfId="0" applyFont="1" applyFill="1" applyBorder="1" applyAlignment="1">
      <alignment horizontal="center" vertical="center"/>
    </xf>
    <xf numFmtId="0" fontId="19" fillId="23" borderId="28" xfId="0" applyFont="1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/>
    </xf>
    <xf numFmtId="0" fontId="18" fillId="20" borderId="17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8" xfId="0" applyFont="1" applyBorder="1" applyAlignment="1">
      <alignment/>
    </xf>
    <xf numFmtId="0" fontId="8" fillId="24" borderId="16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0" fillId="24" borderId="22" xfId="0" applyFill="1" applyBorder="1" applyAlignment="1">
      <alignment/>
    </xf>
    <xf numFmtId="0" fontId="8" fillId="24" borderId="23" xfId="0" applyFont="1" applyFill="1" applyBorder="1" applyAlignment="1">
      <alignment vertical="center"/>
    </xf>
    <xf numFmtId="0" fontId="14" fillId="23" borderId="22" xfId="0" applyFont="1" applyFill="1" applyBorder="1" applyAlignment="1">
      <alignment vertical="center"/>
    </xf>
    <xf numFmtId="0" fontId="0" fillId="24" borderId="0" xfId="0" applyFill="1" applyAlignment="1">
      <alignment horizontal="center"/>
    </xf>
    <xf numFmtId="0" fontId="8" fillId="24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/>
    </xf>
    <xf numFmtId="0" fontId="10" fillId="20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21" fillId="20" borderId="11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24" borderId="40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12" fillId="24" borderId="17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 vertical="center"/>
    </xf>
    <xf numFmtId="0" fontId="19" fillId="23" borderId="2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9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20" xfId="0" applyBorder="1" applyAlignment="1">
      <alignment shrinkToFit="1"/>
    </xf>
    <xf numFmtId="49" fontId="13" fillId="0" borderId="15" xfId="0" applyNumberFormat="1" applyFont="1" applyBorder="1" applyAlignment="1">
      <alignment horizontal="right"/>
    </xf>
    <xf numFmtId="0" fontId="17" fillId="24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43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7" fillId="24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23" borderId="46" xfId="0" applyFont="1" applyFill="1" applyBorder="1" applyAlignment="1">
      <alignment vertical="center"/>
    </xf>
    <xf numFmtId="0" fontId="0" fillId="23" borderId="47" xfId="0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23" borderId="50" xfId="0" applyFont="1" applyFill="1" applyBorder="1" applyAlignment="1">
      <alignment vertical="center"/>
    </xf>
    <xf numFmtId="0" fontId="0" fillId="23" borderId="5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23" borderId="56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23" borderId="58" xfId="0" applyFill="1" applyBorder="1" applyAlignment="1">
      <alignment vertical="center"/>
    </xf>
    <xf numFmtId="0" fontId="7" fillId="24" borderId="16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7" fillId="24" borderId="23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2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1" fillId="0" borderId="34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67" xfId="0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6" fillId="24" borderId="35" xfId="0" applyFont="1" applyFill="1" applyBorder="1" applyAlignment="1">
      <alignment horizontal="center" vertical="center"/>
    </xf>
    <xf numFmtId="0" fontId="16" fillId="24" borderId="64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5" xfId="0" applyBorder="1" applyAlignment="1">
      <alignment vertical="center"/>
    </xf>
    <xf numFmtId="0" fontId="21" fillId="0" borderId="6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0" fillId="23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28575</xdr:colOff>
      <xdr:row>34</xdr:row>
      <xdr:rowOff>19050</xdr:rowOff>
    </xdr:from>
    <xdr:ext cx="0" cy="276225"/>
    <xdr:sp>
      <xdr:nvSpPr>
        <xdr:cNvPr id="1" name="Rectangle 60"/>
        <xdr:cNvSpPr>
          <a:spLocks/>
        </xdr:cNvSpPr>
      </xdr:nvSpPr>
      <xdr:spPr>
        <a:xfrm>
          <a:off x="11820525" y="64579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0</xdr:colOff>
      <xdr:row>36</xdr:row>
      <xdr:rowOff>0</xdr:rowOff>
    </xdr:from>
    <xdr:ext cx="0" cy="285750"/>
    <xdr:sp>
      <xdr:nvSpPr>
        <xdr:cNvPr id="2" name="Rectangle 93"/>
        <xdr:cNvSpPr>
          <a:spLocks/>
        </xdr:cNvSpPr>
      </xdr:nvSpPr>
      <xdr:spPr>
        <a:xfrm>
          <a:off x="18649950" y="6743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0</xdr:colOff>
      <xdr:row>39</xdr:row>
      <xdr:rowOff>0</xdr:rowOff>
    </xdr:from>
    <xdr:ext cx="0" cy="285750"/>
    <xdr:sp>
      <xdr:nvSpPr>
        <xdr:cNvPr id="3" name="Rectangle 96"/>
        <xdr:cNvSpPr>
          <a:spLocks/>
        </xdr:cNvSpPr>
      </xdr:nvSpPr>
      <xdr:spPr>
        <a:xfrm>
          <a:off x="18649950" y="72961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600075</xdr:colOff>
      <xdr:row>30</xdr:row>
      <xdr:rowOff>0</xdr:rowOff>
    </xdr:from>
    <xdr:ext cx="0" cy="285750"/>
    <xdr:sp>
      <xdr:nvSpPr>
        <xdr:cNvPr id="4" name="Rectangle 33"/>
        <xdr:cNvSpPr>
          <a:spLocks/>
        </xdr:cNvSpPr>
      </xdr:nvSpPr>
      <xdr:spPr>
        <a:xfrm>
          <a:off x="16506825" y="5638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C34" sqref="C34"/>
    </sheetView>
  </sheetViews>
  <sheetFormatPr defaultColWidth="9.00390625" defaultRowHeight="13.5"/>
  <cols>
    <col min="1" max="1" width="9.625" style="0" customWidth="1"/>
    <col min="2" max="2" width="0.5" style="0" customWidth="1"/>
    <col min="3" max="3" width="9.625" style="0" customWidth="1"/>
    <col min="4" max="4" width="0.5" style="0" customWidth="1"/>
    <col min="5" max="5" width="9.625" style="0" customWidth="1"/>
    <col min="6" max="6" width="0.5" style="0" customWidth="1"/>
    <col min="7" max="7" width="9.625" style="0" customWidth="1"/>
    <col min="8" max="8" width="0.5" style="0" customWidth="1"/>
    <col min="9" max="9" width="9.625" style="0" customWidth="1"/>
    <col min="10" max="10" width="0.5" style="0" customWidth="1"/>
    <col min="11" max="11" width="9.625" style="0" customWidth="1"/>
    <col min="12" max="12" width="0.5" style="0" customWidth="1"/>
    <col min="13" max="13" width="9.625" style="0" customWidth="1"/>
    <col min="14" max="14" width="0.5" style="0" customWidth="1"/>
    <col min="15" max="15" width="9.625" style="0" customWidth="1"/>
    <col min="16" max="16" width="0.5" style="0" customWidth="1"/>
    <col min="17" max="17" width="9.625" style="0" customWidth="1"/>
    <col min="18" max="18" width="0.5" style="0" customWidth="1"/>
    <col min="19" max="19" width="9.625" style="0" customWidth="1"/>
  </cols>
  <sheetData>
    <row r="1" spans="1:19" s="122" customFormat="1" ht="30" customHeight="1" thickBot="1">
      <c r="A1" s="231" t="s">
        <v>149</v>
      </c>
      <c r="B1" s="232"/>
      <c r="C1" s="232"/>
      <c r="D1" s="232"/>
      <c r="E1" s="232"/>
      <c r="F1" s="232"/>
      <c r="G1" s="233"/>
      <c r="H1" s="187"/>
      <c r="I1" s="238" t="s">
        <v>151</v>
      </c>
      <c r="J1" s="239"/>
      <c r="K1" s="240"/>
      <c r="M1" s="188"/>
      <c r="N1" s="145"/>
      <c r="O1" s="145"/>
      <c r="P1" s="145"/>
      <c r="Q1" s="145"/>
      <c r="R1" s="145"/>
      <c r="S1" s="189"/>
    </row>
    <row r="2" spans="1:19" s="122" customFormat="1" ht="3" customHeight="1" thickBot="1">
      <c r="A2" s="190"/>
      <c r="B2" s="191"/>
      <c r="C2" s="192"/>
      <c r="D2" s="192"/>
      <c r="E2" s="193"/>
      <c r="F2" s="193"/>
      <c r="G2" s="194"/>
      <c r="H2" s="187"/>
      <c r="M2" s="195"/>
      <c r="N2" s="123"/>
      <c r="O2" s="123"/>
      <c r="P2" s="123"/>
      <c r="Q2" s="123"/>
      <c r="R2" s="123"/>
      <c r="S2" s="196"/>
    </row>
    <row r="3" spans="1:19" s="122" customFormat="1" ht="19.5" customHeight="1" thickBot="1">
      <c r="A3" s="234" t="s">
        <v>150</v>
      </c>
      <c r="B3" s="229"/>
      <c r="C3" s="229"/>
      <c r="D3" s="229"/>
      <c r="E3" s="229"/>
      <c r="F3" s="229"/>
      <c r="G3" s="230"/>
      <c r="H3" s="187"/>
      <c r="I3" s="241" t="s">
        <v>152</v>
      </c>
      <c r="J3" s="242"/>
      <c r="K3" s="243"/>
      <c r="M3" s="195"/>
      <c r="N3" s="123"/>
      <c r="O3" s="123"/>
      <c r="P3" s="123"/>
      <c r="Q3" s="123"/>
      <c r="R3" s="123"/>
      <c r="S3" s="196"/>
    </row>
    <row r="4" spans="13:19" ht="4.5" customHeight="1" thickBot="1">
      <c r="M4" s="17"/>
      <c r="N4" s="5"/>
      <c r="O4" s="5"/>
      <c r="P4" s="5"/>
      <c r="Q4" s="5"/>
      <c r="R4" s="5"/>
      <c r="S4" s="18"/>
    </row>
    <row r="5" spans="1:19" ht="19.5" customHeight="1" thickBot="1">
      <c r="A5" s="41" t="s">
        <v>0</v>
      </c>
      <c r="C5" s="12" t="s">
        <v>179</v>
      </c>
      <c r="D5" s="2"/>
      <c r="E5" s="2"/>
      <c r="F5" s="2"/>
      <c r="G5" s="2" t="s">
        <v>213</v>
      </c>
      <c r="H5" s="2"/>
      <c r="I5" s="2"/>
      <c r="J5" s="2"/>
      <c r="K5" s="3"/>
      <c r="L5" s="5"/>
      <c r="M5" s="17"/>
      <c r="N5" s="5"/>
      <c r="O5" s="5"/>
      <c r="P5" s="5"/>
      <c r="Q5" s="5"/>
      <c r="R5" s="5"/>
      <c r="S5" s="18"/>
    </row>
    <row r="6" spans="1:19" ht="4.5" customHeight="1" thickBot="1">
      <c r="A6" s="4"/>
      <c r="M6" s="17"/>
      <c r="N6" s="5"/>
      <c r="O6" s="5"/>
      <c r="P6" s="5"/>
      <c r="Q6" s="5"/>
      <c r="R6" s="5"/>
      <c r="S6" s="18"/>
    </row>
    <row r="7" spans="1:19" ht="19.5" customHeight="1" thickBot="1">
      <c r="A7" s="41" t="s">
        <v>1</v>
      </c>
      <c r="C7" s="31"/>
      <c r="D7" s="87"/>
      <c r="E7" s="42" t="s">
        <v>2</v>
      </c>
      <c r="F7" s="87"/>
      <c r="G7" s="31"/>
      <c r="H7" s="5"/>
      <c r="I7" s="43" t="s">
        <v>38</v>
      </c>
      <c r="J7" s="7"/>
      <c r="K7" s="111"/>
      <c r="M7" s="17"/>
      <c r="N7" s="5"/>
      <c r="O7" s="5"/>
      <c r="P7" s="5"/>
      <c r="Q7" s="5"/>
      <c r="R7" s="5"/>
      <c r="S7" s="18"/>
    </row>
    <row r="8" spans="1:19" ht="4.5" customHeight="1" thickBot="1">
      <c r="A8" s="105"/>
      <c r="M8" s="17"/>
      <c r="N8" s="5"/>
      <c r="O8" s="5"/>
      <c r="P8" s="5"/>
      <c r="Q8" s="5"/>
      <c r="R8" s="5"/>
      <c r="S8" s="18"/>
    </row>
    <row r="9" spans="1:19" ht="19.5" customHeight="1" thickBot="1">
      <c r="A9" s="89" t="s">
        <v>3</v>
      </c>
      <c r="B9" s="5"/>
      <c r="C9" s="172" t="s">
        <v>139</v>
      </c>
      <c r="D9" s="173"/>
      <c r="E9" s="173" t="s">
        <v>137</v>
      </c>
      <c r="F9" s="173"/>
      <c r="G9" s="173" t="s">
        <v>140</v>
      </c>
      <c r="H9" s="173"/>
      <c r="I9" s="173" t="s">
        <v>137</v>
      </c>
      <c r="J9" s="173"/>
      <c r="K9" s="174" t="s">
        <v>138</v>
      </c>
      <c r="M9" s="17"/>
      <c r="N9" s="5"/>
      <c r="O9" s="5"/>
      <c r="P9" s="5"/>
      <c r="Q9" s="5"/>
      <c r="R9" s="5"/>
      <c r="S9" s="18"/>
    </row>
    <row r="10" spans="1:19" ht="19.5" customHeight="1" thickBot="1">
      <c r="A10" s="106" t="s">
        <v>124</v>
      </c>
      <c r="B10" s="5"/>
      <c r="C10" s="175"/>
      <c r="D10" s="173"/>
      <c r="E10" s="173" t="s">
        <v>141</v>
      </c>
      <c r="F10" s="173"/>
      <c r="G10" s="176"/>
      <c r="H10" s="173"/>
      <c r="I10" s="173" t="s">
        <v>141</v>
      </c>
      <c r="J10" s="173"/>
      <c r="K10" s="177"/>
      <c r="M10" s="17"/>
      <c r="N10" s="5"/>
      <c r="O10" s="5"/>
      <c r="P10" s="5"/>
      <c r="Q10" s="5"/>
      <c r="R10" s="5"/>
      <c r="S10" s="18"/>
    </row>
    <row r="11" spans="1:19" ht="4.5" customHeight="1" thickBot="1">
      <c r="A11" s="87"/>
      <c r="M11" s="17"/>
      <c r="N11" s="5"/>
      <c r="O11" s="5"/>
      <c r="P11" s="5"/>
      <c r="Q11" s="5"/>
      <c r="R11" s="5"/>
      <c r="S11" s="18"/>
    </row>
    <row r="12" spans="1:19" ht="19.5" customHeight="1" thickBot="1">
      <c r="A12" s="91" t="s">
        <v>4</v>
      </c>
      <c r="B12" s="11"/>
      <c r="C12" s="12"/>
      <c r="D12" s="2"/>
      <c r="E12" s="2"/>
      <c r="F12" s="2"/>
      <c r="G12" s="2"/>
      <c r="H12" s="2"/>
      <c r="I12" s="2"/>
      <c r="J12" s="2"/>
      <c r="K12" s="3"/>
      <c r="M12" s="25"/>
      <c r="N12" s="24"/>
      <c r="O12" s="24"/>
      <c r="P12" s="24"/>
      <c r="Q12" s="24"/>
      <c r="R12" s="24"/>
      <c r="S12" s="26"/>
    </row>
    <row r="13" spans="1:19" ht="19.5" customHeight="1" thickBot="1">
      <c r="A13" s="107" t="s">
        <v>5</v>
      </c>
      <c r="B13" s="5"/>
      <c r="C13" s="13"/>
      <c r="D13" s="2"/>
      <c r="E13" s="2"/>
      <c r="F13" s="2"/>
      <c r="G13" s="2"/>
      <c r="H13" s="2"/>
      <c r="I13" s="2"/>
      <c r="J13" s="2"/>
      <c r="K13" s="3"/>
      <c r="M13" s="8"/>
      <c r="N13" s="9"/>
      <c r="O13" s="9"/>
      <c r="P13" s="9"/>
      <c r="Q13" s="9"/>
      <c r="R13" s="9"/>
      <c r="S13" s="10"/>
    </row>
    <row r="14" ht="4.5" customHeight="1" thickBot="1">
      <c r="A14" s="87"/>
    </row>
    <row r="15" spans="1:19" s="122" customFormat="1" ht="19.5" customHeight="1" thickBot="1">
      <c r="A15" s="89" t="s">
        <v>143</v>
      </c>
      <c r="B15" s="120"/>
      <c r="C15" s="12"/>
      <c r="D15" s="110"/>
      <c r="E15" s="110"/>
      <c r="F15" s="110"/>
      <c r="G15" s="110"/>
      <c r="H15" s="110"/>
      <c r="I15" s="110"/>
      <c r="J15" s="110"/>
      <c r="K15" s="121"/>
      <c r="M15" s="44" t="s">
        <v>6</v>
      </c>
      <c r="O15" s="109">
        <v>66</v>
      </c>
      <c r="P15" s="110"/>
      <c r="Q15" s="110"/>
      <c r="R15" s="110"/>
      <c r="S15" s="121"/>
    </row>
    <row r="16" spans="1:19" s="122" customFormat="1" ht="19.5" customHeight="1" thickBot="1">
      <c r="A16" s="106" t="s">
        <v>144</v>
      </c>
      <c r="B16" s="123"/>
      <c r="C16" s="12"/>
      <c r="D16" s="110"/>
      <c r="E16" s="110"/>
      <c r="F16" s="110"/>
      <c r="G16" s="110"/>
      <c r="H16" s="110"/>
      <c r="I16" s="110"/>
      <c r="J16" s="110"/>
      <c r="K16" s="121"/>
      <c r="M16" s="45" t="s">
        <v>7</v>
      </c>
      <c r="O16" s="109"/>
      <c r="P16" s="110"/>
      <c r="Q16" s="19" t="s">
        <v>34</v>
      </c>
      <c r="R16" s="19"/>
      <c r="S16" s="121"/>
    </row>
    <row r="17" spans="1:7" s="122" customFormat="1" ht="4.5" customHeight="1" thickBot="1">
      <c r="A17" s="135"/>
      <c r="B17" s="123"/>
      <c r="C17" s="123"/>
      <c r="D17" s="123"/>
      <c r="E17" s="123"/>
      <c r="F17" s="123"/>
      <c r="G17" s="123"/>
    </row>
    <row r="18" spans="1:19" s="122" customFormat="1" ht="19.5" customHeight="1" thickBot="1">
      <c r="A18" s="89" t="s">
        <v>145</v>
      </c>
      <c r="C18" s="124"/>
      <c r="D18" s="110"/>
      <c r="E18" s="110"/>
      <c r="F18" s="110"/>
      <c r="G18" s="110"/>
      <c r="H18" s="110"/>
      <c r="I18" s="121"/>
      <c r="K18" s="89" t="s">
        <v>147</v>
      </c>
      <c r="M18" s="124"/>
      <c r="N18" s="110"/>
      <c r="O18" s="110"/>
      <c r="P18" s="110"/>
      <c r="Q18" s="110"/>
      <c r="R18" s="110"/>
      <c r="S18" s="121"/>
    </row>
    <row r="19" spans="1:19" s="122" customFormat="1" ht="19.5" customHeight="1" thickBot="1">
      <c r="A19" s="106" t="s">
        <v>146</v>
      </c>
      <c r="C19" s="124"/>
      <c r="D19" s="110"/>
      <c r="E19" s="110"/>
      <c r="F19" s="110"/>
      <c r="G19" s="110"/>
      <c r="H19" s="110"/>
      <c r="I19" s="121"/>
      <c r="K19" s="106" t="s">
        <v>148</v>
      </c>
      <c r="M19" s="124"/>
      <c r="N19" s="110"/>
      <c r="O19" s="110"/>
      <c r="P19" s="110"/>
      <c r="Q19" s="110"/>
      <c r="R19" s="110"/>
      <c r="S19" s="121"/>
    </row>
    <row r="20" ht="4.5" customHeight="1" thickBot="1"/>
    <row r="21" spans="1:19" ht="19.5" customHeight="1" thickBot="1">
      <c r="A21" s="235" t="s">
        <v>126</v>
      </c>
      <c r="B21" s="236"/>
      <c r="C21" s="237"/>
      <c r="E21" s="46" t="s">
        <v>8</v>
      </c>
      <c r="F21" s="47"/>
      <c r="G21" s="48"/>
      <c r="H21" s="6"/>
      <c r="I21" s="50" t="s">
        <v>20</v>
      </c>
      <c r="J21" s="14"/>
      <c r="K21" s="199">
        <f>C22+O15</f>
        <v>106</v>
      </c>
      <c r="M21" s="50" t="s">
        <v>23</v>
      </c>
      <c r="N21" s="14"/>
      <c r="O21" s="199">
        <f>C23+O15</f>
        <v>106</v>
      </c>
      <c r="P21" s="5"/>
      <c r="Q21" s="50" t="s">
        <v>27</v>
      </c>
      <c r="R21" s="14"/>
      <c r="S21" s="199">
        <f>C25</f>
        <v>40</v>
      </c>
    </row>
    <row r="22" spans="1:19" ht="19.5" customHeight="1" thickBot="1">
      <c r="A22" s="171" t="s">
        <v>9</v>
      </c>
      <c r="B22" s="2"/>
      <c r="C22" s="198">
        <v>40</v>
      </c>
      <c r="E22" s="20" t="s">
        <v>15</v>
      </c>
      <c r="F22" s="1"/>
      <c r="G22" s="198" t="str">
        <f>C22*5+$O$15&amp;"％"</f>
        <v>266％</v>
      </c>
      <c r="I22" s="22" t="s">
        <v>21</v>
      </c>
      <c r="J22" s="8"/>
      <c r="K22" s="185" t="s">
        <v>142</v>
      </c>
      <c r="M22" s="22" t="s">
        <v>25</v>
      </c>
      <c r="N22" s="8"/>
      <c r="O22" s="185" t="s">
        <v>142</v>
      </c>
      <c r="P22" s="5"/>
      <c r="Q22" s="22" t="s">
        <v>28</v>
      </c>
      <c r="R22" s="8"/>
      <c r="S22" s="185" t="s">
        <v>142</v>
      </c>
    </row>
    <row r="23" spans="1:19" ht="19.5" customHeight="1" thickBot="1">
      <c r="A23" s="171" t="s">
        <v>10</v>
      </c>
      <c r="B23" s="2"/>
      <c r="C23" s="198">
        <v>40</v>
      </c>
      <c r="E23" s="20" t="s">
        <v>16</v>
      </c>
      <c r="F23" s="1"/>
      <c r="G23" s="198" t="str">
        <f>C23*5+$O$15&amp;"％"</f>
        <v>266％</v>
      </c>
      <c r="I23" s="50" t="s">
        <v>22</v>
      </c>
      <c r="J23" s="14"/>
      <c r="K23" s="88">
        <f>C24+O15</f>
        <v>98</v>
      </c>
      <c r="M23" s="50" t="s">
        <v>24</v>
      </c>
      <c r="N23" s="14"/>
      <c r="O23" s="88">
        <f>K23+SUM(I41:I47)</f>
        <v>98</v>
      </c>
      <c r="P23" s="5"/>
      <c r="Q23" s="50" t="s">
        <v>61</v>
      </c>
      <c r="R23" s="14"/>
      <c r="S23" s="88">
        <f>K23+SUM(K41:K47)</f>
        <v>98</v>
      </c>
    </row>
    <row r="24" spans="1:19" ht="19.5" customHeight="1" thickBot="1">
      <c r="A24" s="171" t="s">
        <v>11</v>
      </c>
      <c r="B24" s="2"/>
      <c r="C24" s="198">
        <v>32</v>
      </c>
      <c r="E24" s="20" t="s">
        <v>17</v>
      </c>
      <c r="F24" s="1"/>
      <c r="G24" s="198" t="str">
        <f>C24*5+$O$15&amp;"％"</f>
        <v>226％</v>
      </c>
      <c r="I24" s="22" t="s">
        <v>60</v>
      </c>
      <c r="J24" s="8"/>
      <c r="K24" s="10"/>
      <c r="M24" s="22" t="s">
        <v>26</v>
      </c>
      <c r="N24" s="8"/>
      <c r="O24" s="10"/>
      <c r="P24" s="5"/>
      <c r="Q24" s="22" t="s">
        <v>26</v>
      </c>
      <c r="R24" s="8"/>
      <c r="S24" s="10"/>
    </row>
    <row r="25" spans="1:19" ht="19.5" customHeight="1" thickBot="1">
      <c r="A25" s="171" t="s">
        <v>12</v>
      </c>
      <c r="B25" s="2"/>
      <c r="C25" s="198">
        <v>40</v>
      </c>
      <c r="E25" s="20" t="s">
        <v>18</v>
      </c>
      <c r="F25" s="1"/>
      <c r="G25" s="198" t="str">
        <f>C25*5+$O$15&amp;"％"</f>
        <v>266％</v>
      </c>
      <c r="I25" s="186" t="s">
        <v>136</v>
      </c>
      <c r="J25" s="14"/>
      <c r="K25" s="199">
        <f>ROUNDDOWN((C25+O15)/2,0)</f>
        <v>53</v>
      </c>
      <c r="M25" s="50" t="s">
        <v>29</v>
      </c>
      <c r="N25" s="14"/>
      <c r="O25" s="199">
        <f>C25+10</f>
        <v>50</v>
      </c>
      <c r="P25" s="5"/>
      <c r="Q25" s="50" t="s">
        <v>30</v>
      </c>
      <c r="R25" s="14"/>
      <c r="S25" s="199">
        <f>C26*2+20</f>
        <v>52</v>
      </c>
    </row>
    <row r="26" spans="1:19" ht="19.5" customHeight="1" thickBot="1">
      <c r="A26" s="171" t="s">
        <v>13</v>
      </c>
      <c r="B26" s="2"/>
      <c r="C26" s="198">
        <v>16</v>
      </c>
      <c r="E26" s="20" t="s">
        <v>19</v>
      </c>
      <c r="F26" s="1"/>
      <c r="G26" s="198" t="str">
        <f>C26*5+$O$15&amp;"％"</f>
        <v>146％</v>
      </c>
      <c r="I26" s="22" t="s">
        <v>32</v>
      </c>
      <c r="J26" s="8"/>
      <c r="K26" s="185" t="s">
        <v>142</v>
      </c>
      <c r="M26" s="22" t="s">
        <v>31</v>
      </c>
      <c r="N26" s="8"/>
      <c r="O26" s="23" t="s">
        <v>14</v>
      </c>
      <c r="P26" s="5"/>
      <c r="Q26" s="22" t="s">
        <v>33</v>
      </c>
      <c r="R26" s="8"/>
      <c r="S26" s="23" t="s">
        <v>14</v>
      </c>
    </row>
    <row r="27" ht="4.5" customHeight="1" thickBot="1"/>
    <row r="28" spans="2:19" ht="19.5" customHeight="1">
      <c r="B28" s="11"/>
      <c r="C28" s="11"/>
      <c r="D28" s="11"/>
      <c r="E28" s="103" t="s">
        <v>35</v>
      </c>
      <c r="F28" s="14"/>
      <c r="G28" s="200">
        <f>ROUNDDOWN(C26/5,0)+5</f>
        <v>8</v>
      </c>
      <c r="H28" s="27"/>
      <c r="I28" s="57" t="s">
        <v>58</v>
      </c>
      <c r="J28" s="15"/>
      <c r="K28" s="15"/>
      <c r="L28" s="15"/>
      <c r="M28" s="15"/>
      <c r="N28" s="15"/>
      <c r="O28" s="15"/>
      <c r="P28" s="15"/>
      <c r="Q28" s="15"/>
      <c r="R28" s="16"/>
      <c r="S28" s="5"/>
    </row>
    <row r="29" spans="2:19" ht="19.5" customHeight="1" thickBot="1">
      <c r="B29" s="11"/>
      <c r="C29" s="11"/>
      <c r="D29" s="11"/>
      <c r="E29" s="104" t="s">
        <v>36</v>
      </c>
      <c r="F29" s="8"/>
      <c r="G29" s="9"/>
      <c r="H29" s="28"/>
      <c r="I29" s="58" t="s">
        <v>59</v>
      </c>
      <c r="J29" s="9"/>
      <c r="K29" s="9"/>
      <c r="L29" s="9"/>
      <c r="M29" s="9"/>
      <c r="N29" s="9"/>
      <c r="O29" s="9"/>
      <c r="P29" s="9"/>
      <c r="Q29" s="9"/>
      <c r="R29" s="10"/>
      <c r="S29" s="5"/>
    </row>
    <row r="30" spans="1:19" ht="4.5" customHeight="1" thickBot="1">
      <c r="A30" s="11"/>
      <c r="B30" s="11"/>
      <c r="C30" s="11"/>
      <c r="D30" s="11"/>
      <c r="E30" s="11"/>
      <c r="F30" s="11"/>
      <c r="G30" s="11"/>
      <c r="H30" s="38"/>
      <c r="I30" s="11"/>
      <c r="J30" s="11"/>
      <c r="K30" s="11"/>
      <c r="L30" s="11"/>
      <c r="M30" s="37"/>
      <c r="N30" s="11"/>
      <c r="O30" s="11"/>
      <c r="P30" s="11"/>
      <c r="Q30" s="38"/>
      <c r="R30" s="11"/>
      <c r="S30" s="11"/>
    </row>
    <row r="31" spans="1:19" ht="19.5" customHeight="1" thickBot="1">
      <c r="A31" s="41" t="s">
        <v>98</v>
      </c>
      <c r="B31" s="113"/>
      <c r="C31" s="94">
        <f>(C24+O15)*9</f>
        <v>882</v>
      </c>
      <c r="D31" s="112"/>
      <c r="E31" s="250" t="s">
        <v>125</v>
      </c>
      <c r="F31" s="251"/>
      <c r="G31" s="251"/>
      <c r="H31" s="251"/>
      <c r="I31" s="252"/>
      <c r="J31" s="93"/>
      <c r="K31" s="62" t="s">
        <v>99</v>
      </c>
      <c r="L31" s="29"/>
      <c r="M31" s="94">
        <f>(C23+O15)*3</f>
        <v>318</v>
      </c>
      <c r="N31" s="29"/>
      <c r="O31" s="250" t="s">
        <v>97</v>
      </c>
      <c r="P31" s="251"/>
      <c r="Q31" s="251"/>
      <c r="R31" s="251"/>
      <c r="S31" s="252"/>
    </row>
    <row r="32" spans="1:19" ht="19.5" customHeight="1" thickBot="1">
      <c r="A32" s="253"/>
      <c r="B32" s="254"/>
      <c r="C32" s="254"/>
      <c r="D32" s="254"/>
      <c r="E32" s="254"/>
      <c r="F32" s="254"/>
      <c r="G32" s="254"/>
      <c r="H32" s="254"/>
      <c r="I32" s="255"/>
      <c r="J32" s="11"/>
      <c r="K32" s="256"/>
      <c r="L32" s="257"/>
      <c r="M32" s="257"/>
      <c r="N32" s="257"/>
      <c r="O32" s="257"/>
      <c r="P32" s="257"/>
      <c r="Q32" s="257"/>
      <c r="R32" s="257"/>
      <c r="S32" s="258"/>
    </row>
    <row r="33" spans="1:19" ht="4.5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9.5" customHeight="1" thickBot="1">
      <c r="A34" s="114" t="s">
        <v>101</v>
      </c>
      <c r="C34" s="108" t="str">
        <f>G24</f>
        <v>226％</v>
      </c>
      <c r="E34" s="227" t="s">
        <v>158</v>
      </c>
      <c r="G34" s="109" t="s">
        <v>110</v>
      </c>
      <c r="H34" s="110"/>
      <c r="I34" s="109" t="s">
        <v>112</v>
      </c>
      <c r="J34" s="110"/>
      <c r="K34" s="109" t="s">
        <v>114</v>
      </c>
      <c r="L34" s="110"/>
      <c r="M34" s="109" t="s">
        <v>115</v>
      </c>
      <c r="N34" s="110"/>
      <c r="O34" s="109" t="s">
        <v>116</v>
      </c>
      <c r="P34" s="110"/>
      <c r="Q34" s="109" t="s">
        <v>120</v>
      </c>
      <c r="R34" s="110"/>
      <c r="S34" s="111" t="s">
        <v>122</v>
      </c>
    </row>
    <row r="35" spans="1:19" ht="19.5" customHeight="1" thickBot="1">
      <c r="A35" s="20" t="s">
        <v>17</v>
      </c>
      <c r="C35" s="35"/>
      <c r="E35" s="102"/>
      <c r="G35" s="109" t="s">
        <v>111</v>
      </c>
      <c r="H35" s="110"/>
      <c r="I35" s="109" t="s">
        <v>113</v>
      </c>
      <c r="J35" s="110"/>
      <c r="K35" s="109" t="s">
        <v>117</v>
      </c>
      <c r="L35" s="110"/>
      <c r="M35" s="109" t="s">
        <v>118</v>
      </c>
      <c r="N35" s="110"/>
      <c r="O35" s="109" t="s">
        <v>119</v>
      </c>
      <c r="P35" s="110"/>
      <c r="Q35" s="109" t="s">
        <v>121</v>
      </c>
      <c r="R35" s="110"/>
      <c r="S35" s="111" t="s">
        <v>123</v>
      </c>
    </row>
    <row r="36" ht="4.5" customHeight="1" thickBot="1"/>
    <row r="37" spans="1:20" ht="19.5" customHeight="1" thickBot="1">
      <c r="A37" s="115" t="s">
        <v>175</v>
      </c>
      <c r="B37" s="116"/>
      <c r="C37" s="115" t="s">
        <v>176</v>
      </c>
      <c r="D37" s="116"/>
      <c r="E37" s="115" t="s">
        <v>102</v>
      </c>
      <c r="F37" s="116"/>
      <c r="G37" s="115" t="s">
        <v>103</v>
      </c>
      <c r="H37" s="116"/>
      <c r="I37" s="115" t="s">
        <v>104</v>
      </c>
      <c r="J37" s="116"/>
      <c r="K37" s="115" t="s">
        <v>105</v>
      </c>
      <c r="L37" s="116"/>
      <c r="M37" s="115" t="s">
        <v>106</v>
      </c>
      <c r="N37" s="116"/>
      <c r="O37" s="115" t="s">
        <v>107</v>
      </c>
      <c r="P37" s="116"/>
      <c r="Q37" s="115" t="s">
        <v>108</v>
      </c>
      <c r="R37" s="116"/>
      <c r="S37" s="117" t="s">
        <v>109</v>
      </c>
      <c r="T37" s="117" t="s">
        <v>178</v>
      </c>
    </row>
    <row r="38" spans="1:20" ht="19.5" customHeight="1" thickBot="1">
      <c r="A38" s="118" t="s">
        <v>174</v>
      </c>
      <c r="B38" s="119"/>
      <c r="C38" s="118" t="s">
        <v>174</v>
      </c>
      <c r="D38" s="119"/>
      <c r="E38" s="118" t="s">
        <v>174</v>
      </c>
      <c r="F38" s="119"/>
      <c r="G38" s="118" t="s">
        <v>174</v>
      </c>
      <c r="H38" s="119"/>
      <c r="I38" s="118" t="s">
        <v>174</v>
      </c>
      <c r="J38" s="119"/>
      <c r="K38" s="118" t="s">
        <v>174</v>
      </c>
      <c r="L38" s="119"/>
      <c r="M38" s="118" t="s">
        <v>174</v>
      </c>
      <c r="N38" s="119"/>
      <c r="O38" s="118" t="s">
        <v>174</v>
      </c>
      <c r="P38" s="119"/>
      <c r="Q38" s="118" t="s">
        <v>174</v>
      </c>
      <c r="R38" s="119"/>
      <c r="S38" s="31" t="s">
        <v>174</v>
      </c>
      <c r="T38" s="31" t="s">
        <v>174</v>
      </c>
    </row>
    <row r="39" ht="4.5" customHeight="1" thickBot="1"/>
    <row r="40" spans="1:19" ht="15" customHeight="1" thickBot="1">
      <c r="A40" s="235" t="s">
        <v>135</v>
      </c>
      <c r="B40" s="236"/>
      <c r="C40" s="236"/>
      <c r="D40" s="236"/>
      <c r="E40" s="237"/>
      <c r="F40" s="30"/>
      <c r="G40" s="43" t="s">
        <v>37</v>
      </c>
      <c r="H40" s="30"/>
      <c r="I40" s="46" t="s">
        <v>24</v>
      </c>
      <c r="J40" s="34"/>
      <c r="K40" s="53" t="s">
        <v>61</v>
      </c>
      <c r="L40" s="30"/>
      <c r="M40" s="235" t="s">
        <v>155</v>
      </c>
      <c r="N40" s="236"/>
      <c r="O40" s="237"/>
      <c r="P40" s="30"/>
      <c r="Q40" s="46" t="s">
        <v>44</v>
      </c>
      <c r="R40" s="51"/>
      <c r="S40" s="52"/>
    </row>
    <row r="41" spans="1:19" ht="15" customHeight="1" thickBot="1">
      <c r="A41" s="259"/>
      <c r="B41" s="260"/>
      <c r="C41" s="260"/>
      <c r="D41" s="260"/>
      <c r="E41" s="261"/>
      <c r="F41" s="95"/>
      <c r="G41" s="32" t="s">
        <v>39</v>
      </c>
      <c r="H41" s="95"/>
      <c r="I41" s="96"/>
      <c r="J41" s="97"/>
      <c r="K41" s="96"/>
      <c r="L41" s="95"/>
      <c r="M41" s="244"/>
      <c r="N41" s="245"/>
      <c r="O41" s="246"/>
      <c r="Q41" s="267"/>
      <c r="R41" s="268"/>
      <c r="S41" s="269"/>
    </row>
    <row r="42" spans="1:19" ht="15" customHeight="1" thickBot="1">
      <c r="A42" s="259"/>
      <c r="B42" s="260"/>
      <c r="C42" s="260"/>
      <c r="D42" s="260"/>
      <c r="E42" s="261"/>
      <c r="F42" s="98"/>
      <c r="G42" s="33" t="s">
        <v>40</v>
      </c>
      <c r="H42" s="98"/>
      <c r="I42" s="99"/>
      <c r="J42" s="92"/>
      <c r="K42" s="99"/>
      <c r="L42" s="98"/>
      <c r="M42" s="244"/>
      <c r="N42" s="245"/>
      <c r="O42" s="246"/>
      <c r="Q42" s="270"/>
      <c r="R42" s="271"/>
      <c r="S42" s="272"/>
    </row>
    <row r="43" spans="1:19" ht="15" customHeight="1" thickBot="1">
      <c r="A43" s="259"/>
      <c r="B43" s="260"/>
      <c r="C43" s="260"/>
      <c r="D43" s="260"/>
      <c r="E43" s="261"/>
      <c r="F43" s="95"/>
      <c r="G43" s="32" t="s">
        <v>41</v>
      </c>
      <c r="H43" s="95"/>
      <c r="I43" s="96"/>
      <c r="J43" s="97"/>
      <c r="K43" s="96"/>
      <c r="L43" s="95"/>
      <c r="M43" s="244"/>
      <c r="N43" s="245"/>
      <c r="O43" s="246"/>
      <c r="Q43" s="54" t="s">
        <v>45</v>
      </c>
      <c r="R43" s="273"/>
      <c r="S43" s="274"/>
    </row>
    <row r="44" spans="1:19" ht="15" customHeight="1" thickBot="1">
      <c r="A44" s="259"/>
      <c r="B44" s="260"/>
      <c r="C44" s="260"/>
      <c r="D44" s="260"/>
      <c r="E44" s="261"/>
      <c r="F44" s="95"/>
      <c r="G44" s="32" t="s">
        <v>42</v>
      </c>
      <c r="H44" s="95"/>
      <c r="I44" s="96"/>
      <c r="J44" s="97"/>
      <c r="K44" s="96"/>
      <c r="L44" s="95"/>
      <c r="M44" s="244"/>
      <c r="N44" s="245"/>
      <c r="O44" s="246"/>
      <c r="Q44" s="54" t="s">
        <v>46</v>
      </c>
      <c r="R44" s="273"/>
      <c r="S44" s="274"/>
    </row>
    <row r="45" spans="1:19" ht="15" customHeight="1" thickBot="1">
      <c r="A45" s="259"/>
      <c r="B45" s="260"/>
      <c r="C45" s="260"/>
      <c r="D45" s="260"/>
      <c r="E45" s="261"/>
      <c r="F45" s="95"/>
      <c r="G45" s="32" t="s">
        <v>43</v>
      </c>
      <c r="H45" s="95"/>
      <c r="I45" s="96"/>
      <c r="J45" s="97"/>
      <c r="K45" s="96"/>
      <c r="L45" s="95"/>
      <c r="M45" s="244"/>
      <c r="N45" s="245"/>
      <c r="O45" s="246"/>
      <c r="Q45" s="54" t="s">
        <v>47</v>
      </c>
      <c r="R45" s="273"/>
      <c r="S45" s="274"/>
    </row>
    <row r="46" spans="1:19" ht="15" customHeight="1" thickBot="1">
      <c r="A46" s="259"/>
      <c r="B46" s="260"/>
      <c r="C46" s="260"/>
      <c r="D46" s="260"/>
      <c r="E46" s="261"/>
      <c r="F46" s="95"/>
      <c r="G46" s="32" t="s">
        <v>100</v>
      </c>
      <c r="H46" s="95"/>
      <c r="I46" s="96"/>
      <c r="J46" s="97"/>
      <c r="K46" s="96"/>
      <c r="L46" s="95"/>
      <c r="M46" s="244"/>
      <c r="N46" s="245"/>
      <c r="O46" s="246"/>
      <c r="Q46" s="170" t="s">
        <v>48</v>
      </c>
      <c r="R46" s="273"/>
      <c r="S46" s="274"/>
    </row>
    <row r="47" spans="1:19" ht="15" customHeight="1" thickBot="1">
      <c r="A47" s="259"/>
      <c r="B47" s="260"/>
      <c r="C47" s="260"/>
      <c r="D47" s="260"/>
      <c r="E47" s="261"/>
      <c r="F47" s="95"/>
      <c r="G47" s="100"/>
      <c r="H47" s="95"/>
      <c r="I47" s="96"/>
      <c r="J47" s="97"/>
      <c r="K47" s="101"/>
      <c r="L47" s="95"/>
      <c r="M47" s="244"/>
      <c r="N47" s="245"/>
      <c r="O47" s="246"/>
      <c r="Q47" s="55" t="s">
        <v>49</v>
      </c>
      <c r="R47" s="273"/>
      <c r="S47" s="274"/>
    </row>
    <row r="48" ht="4.5" customHeight="1" thickBot="1"/>
    <row r="49" spans="1:19" ht="15" customHeight="1" thickBot="1">
      <c r="A49" s="265" t="s">
        <v>154</v>
      </c>
      <c r="B49" s="266"/>
      <c r="C49" s="266"/>
      <c r="D49" s="15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3"/>
      <c r="Q49" s="262" t="s">
        <v>153</v>
      </c>
      <c r="R49" s="263"/>
      <c r="S49" s="264"/>
    </row>
    <row r="50" spans="1:19" ht="15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84"/>
      <c r="Q50" s="17"/>
      <c r="R50" s="5"/>
      <c r="S50" s="18"/>
    </row>
    <row r="51" spans="1:19" ht="15" customHeight="1" thickBo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4"/>
      <c r="Q51" s="17"/>
      <c r="R51" s="5"/>
      <c r="S51" s="18"/>
    </row>
    <row r="52" spans="1:19" ht="15" customHeight="1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5"/>
      <c r="M52" s="247"/>
      <c r="N52" s="248"/>
      <c r="O52" s="249"/>
      <c r="Q52" s="17"/>
      <c r="R52" s="5"/>
      <c r="S52" s="18"/>
    </row>
    <row r="53" spans="1:19" ht="15" customHeight="1" thickBot="1">
      <c r="A53" s="180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9"/>
      <c r="M53" s="8"/>
      <c r="N53" s="9"/>
      <c r="O53" s="36" t="s">
        <v>50</v>
      </c>
      <c r="Q53" s="8"/>
      <c r="R53" s="9"/>
      <c r="S53" s="10"/>
    </row>
    <row r="54" ht="4.5" customHeight="1" thickBot="1"/>
    <row r="55" spans="1:19" ht="15" customHeight="1" thickBot="1">
      <c r="A55" s="39" t="s">
        <v>51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5"/>
      <c r="O55" s="49" t="s">
        <v>52</v>
      </c>
      <c r="P55" s="40"/>
      <c r="Q55" s="49" t="s">
        <v>53</v>
      </c>
      <c r="R55" s="40"/>
      <c r="S55" s="49" t="s">
        <v>54</v>
      </c>
    </row>
    <row r="56" spans="1:19" ht="15" customHeight="1" thickBot="1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8"/>
      <c r="N56" s="5"/>
      <c r="O56" s="32"/>
      <c r="P56" s="166"/>
      <c r="Q56" s="32"/>
      <c r="R56" s="166"/>
      <c r="S56" s="32"/>
    </row>
    <row r="57" spans="1:19" ht="15" customHeight="1" thickBot="1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8"/>
      <c r="N57" s="5"/>
      <c r="O57" s="56" t="s">
        <v>55</v>
      </c>
      <c r="P57" s="40"/>
      <c r="Q57" s="49" t="s">
        <v>56</v>
      </c>
      <c r="R57" s="40"/>
      <c r="S57" s="49" t="s">
        <v>57</v>
      </c>
    </row>
    <row r="58" spans="1:19" ht="15" customHeight="1" thickBo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5"/>
      <c r="O58" s="167"/>
      <c r="P58" s="168"/>
      <c r="Q58" s="167">
        <v>50</v>
      </c>
      <c r="R58" s="169"/>
      <c r="S58" s="167"/>
    </row>
  </sheetData>
  <sheetProtection/>
  <mergeCells count="35">
    <mergeCell ref="R43:S43"/>
    <mergeCell ref="R44:S44"/>
    <mergeCell ref="R45:S45"/>
    <mergeCell ref="R46:S46"/>
    <mergeCell ref="A44:E44"/>
    <mergeCell ref="R47:S47"/>
    <mergeCell ref="M44:O44"/>
    <mergeCell ref="M45:O45"/>
    <mergeCell ref="M46:O46"/>
    <mergeCell ref="M47:O47"/>
    <mergeCell ref="M40:O40"/>
    <mergeCell ref="A49:C49"/>
    <mergeCell ref="A40:E40"/>
    <mergeCell ref="Q41:S41"/>
    <mergeCell ref="Q42:S42"/>
    <mergeCell ref="A47:E47"/>
    <mergeCell ref="M41:O41"/>
    <mergeCell ref="A41:E41"/>
    <mergeCell ref="A42:E42"/>
    <mergeCell ref="A43:E43"/>
    <mergeCell ref="M42:O42"/>
    <mergeCell ref="M43:O43"/>
    <mergeCell ref="M52:O52"/>
    <mergeCell ref="E31:I31"/>
    <mergeCell ref="O31:S31"/>
    <mergeCell ref="A32:I32"/>
    <mergeCell ref="K32:S32"/>
    <mergeCell ref="A45:E45"/>
    <mergeCell ref="A46:E46"/>
    <mergeCell ref="Q49:S49"/>
    <mergeCell ref="A21:C21"/>
    <mergeCell ref="I1:K1"/>
    <mergeCell ref="I3:K3"/>
    <mergeCell ref="A1:G1"/>
    <mergeCell ref="A3:G3"/>
  </mergeCells>
  <printOptions/>
  <pageMargins left="0.1968503937007874" right="0.1968503937007874" top="0.3937007874015748" bottom="0.3937007874015748" header="0.11811023622047245" footer="0.118110236220472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1">
      <selection activeCell="E51" sqref="E51"/>
    </sheetView>
  </sheetViews>
  <sheetFormatPr defaultColWidth="9.00390625" defaultRowHeight="13.5"/>
  <cols>
    <col min="1" max="1" width="6.625" style="87" customWidth="1"/>
    <col min="2" max="3" width="8.625" style="0" customWidth="1"/>
    <col min="4" max="5" width="8.625" style="87" customWidth="1"/>
    <col min="6" max="6" width="8.625" style="160" customWidth="1"/>
    <col min="7" max="8" width="8.625" style="87" customWidth="1"/>
    <col min="9" max="9" width="8.625" style="160" customWidth="1"/>
    <col min="10" max="12" width="8.625" style="87" customWidth="1"/>
  </cols>
  <sheetData>
    <row r="1" spans="1:12" s="122" customFormat="1" ht="15.75" customHeight="1" thickBot="1">
      <c r="A1" s="262" t="s">
        <v>134</v>
      </c>
      <c r="B1" s="263"/>
      <c r="C1" s="264"/>
      <c r="D1" s="153"/>
      <c r="E1" s="135"/>
      <c r="F1" s="157"/>
      <c r="G1" s="135"/>
      <c r="H1" s="135"/>
      <c r="I1" s="157"/>
      <c r="J1" s="135"/>
      <c r="K1" s="135"/>
      <c r="L1" s="135"/>
    </row>
    <row r="2" spans="1:12" s="122" customFormat="1" ht="4.5" customHeight="1" thickBot="1">
      <c r="A2" s="135"/>
      <c r="B2" s="123"/>
      <c r="C2" s="123"/>
      <c r="D2" s="135"/>
      <c r="E2" s="135"/>
      <c r="F2" s="157"/>
      <c r="G2" s="135"/>
      <c r="H2" s="135"/>
      <c r="I2" s="157"/>
      <c r="J2" s="135"/>
      <c r="K2" s="135"/>
      <c r="L2" s="135"/>
    </row>
    <row r="3" spans="1:12" s="122" customFormat="1" ht="15.75" customHeight="1" thickBot="1">
      <c r="A3" s="90"/>
      <c r="B3" s="75" t="s">
        <v>85</v>
      </c>
      <c r="C3" s="136"/>
      <c r="D3" s="75" t="s">
        <v>86</v>
      </c>
      <c r="E3" s="75" t="s">
        <v>87</v>
      </c>
      <c r="F3" s="149" t="s">
        <v>88</v>
      </c>
      <c r="G3" s="76" t="s">
        <v>89</v>
      </c>
      <c r="H3" s="76" t="s">
        <v>90</v>
      </c>
      <c r="I3" s="149" t="s">
        <v>91</v>
      </c>
      <c r="J3" s="76" t="s">
        <v>92</v>
      </c>
      <c r="K3" s="76" t="s">
        <v>90</v>
      </c>
      <c r="L3" s="77" t="s">
        <v>93</v>
      </c>
    </row>
    <row r="4" spans="1:12" s="122" customFormat="1" ht="15.75" customHeight="1" thickBot="1">
      <c r="A4" s="128" t="s">
        <v>131</v>
      </c>
      <c r="B4" s="308" t="s">
        <v>182</v>
      </c>
      <c r="C4" s="309"/>
      <c r="D4" s="78" t="s">
        <v>94</v>
      </c>
      <c r="E4" s="78">
        <v>1</v>
      </c>
      <c r="F4" s="134" t="s">
        <v>15</v>
      </c>
      <c r="G4" s="79">
        <v>0</v>
      </c>
      <c r="H4" s="131" t="str">
        <f>(キャラクターシート!$G$22+G4%)*100&amp;"％"</f>
        <v>266％</v>
      </c>
      <c r="I4" s="134" t="s">
        <v>20</v>
      </c>
      <c r="J4" s="79">
        <f>13*8+100</f>
        <v>204</v>
      </c>
      <c r="K4" s="132">
        <f>キャラクターシート!$K$21+J4</f>
        <v>310</v>
      </c>
      <c r="L4" s="80" t="s">
        <v>177</v>
      </c>
    </row>
    <row r="5" spans="1:12" s="122" customFormat="1" ht="15.75" customHeight="1" thickBot="1">
      <c r="A5" s="126"/>
      <c r="B5" s="81" t="s">
        <v>96</v>
      </c>
      <c r="C5" s="137"/>
      <c r="D5" s="81" t="s">
        <v>86</v>
      </c>
      <c r="E5" s="81" t="s">
        <v>87</v>
      </c>
      <c r="F5" s="150" t="s">
        <v>88</v>
      </c>
      <c r="G5" s="82" t="s">
        <v>89</v>
      </c>
      <c r="H5" s="82" t="s">
        <v>90</v>
      </c>
      <c r="I5" s="150" t="s">
        <v>91</v>
      </c>
      <c r="J5" s="82" t="s">
        <v>92</v>
      </c>
      <c r="K5" s="82" t="s">
        <v>90</v>
      </c>
      <c r="L5" s="83" t="s">
        <v>93</v>
      </c>
    </row>
    <row r="6" spans="1:12" s="122" customFormat="1" ht="15.75" customHeight="1">
      <c r="A6" s="125" t="s">
        <v>159</v>
      </c>
      <c r="B6" s="306" t="s">
        <v>188</v>
      </c>
      <c r="C6" s="307"/>
      <c r="D6" s="154" t="s">
        <v>183</v>
      </c>
      <c r="E6" s="154" t="s">
        <v>184</v>
      </c>
      <c r="F6" s="133" t="s">
        <v>15</v>
      </c>
      <c r="G6" s="79">
        <v>0</v>
      </c>
      <c r="H6" s="131" t="str">
        <f>(キャラクターシート!$G$22+G6%)*100&amp;"％"</f>
        <v>266％</v>
      </c>
      <c r="I6" s="133" t="s">
        <v>20</v>
      </c>
      <c r="J6" s="161">
        <f>J4+10+10</f>
        <v>224</v>
      </c>
      <c r="K6" s="132">
        <f>(キャラクターシート!$K$21+J6)*1.5</f>
        <v>495</v>
      </c>
      <c r="L6" s="164" t="s">
        <v>104</v>
      </c>
    </row>
    <row r="7" spans="1:12" s="122" customFormat="1" ht="15.75" customHeight="1" thickBot="1">
      <c r="A7" s="300" t="s">
        <v>129</v>
      </c>
      <c r="B7" s="301"/>
      <c r="C7" s="275"/>
      <c r="D7" s="276"/>
      <c r="E7" s="276"/>
      <c r="F7" s="276"/>
      <c r="G7" s="276"/>
      <c r="H7" s="276"/>
      <c r="I7" s="276"/>
      <c r="J7" s="276"/>
      <c r="K7" s="276"/>
      <c r="L7" s="277"/>
    </row>
    <row r="8" spans="1:12" s="122" customFormat="1" ht="15.75" customHeight="1" thickBot="1">
      <c r="A8" s="128" t="s">
        <v>131</v>
      </c>
      <c r="B8" s="304" t="s">
        <v>189</v>
      </c>
      <c r="C8" s="305"/>
      <c r="D8" s="154" t="s">
        <v>187</v>
      </c>
      <c r="E8" s="154" t="s">
        <v>160</v>
      </c>
      <c r="F8" s="133" t="s">
        <v>15</v>
      </c>
      <c r="G8" s="79">
        <v>0</v>
      </c>
      <c r="H8" s="131" t="str">
        <f>(キャラクターシート!$G$22+G8%)*100&amp;"％"</f>
        <v>266％</v>
      </c>
      <c r="I8" s="133" t="s">
        <v>20</v>
      </c>
      <c r="J8" s="132">
        <f>J4+10+100</f>
        <v>314</v>
      </c>
      <c r="K8" s="132">
        <f>キャラクターシート!$K$21+J8</f>
        <v>420</v>
      </c>
      <c r="L8" s="164" t="s">
        <v>178</v>
      </c>
    </row>
    <row r="9" spans="1:12" s="122" customFormat="1" ht="15.75" customHeight="1" thickBot="1">
      <c r="A9" s="126"/>
      <c r="B9" s="81" t="s">
        <v>96</v>
      </c>
      <c r="C9" s="137"/>
      <c r="D9" s="81" t="s">
        <v>86</v>
      </c>
      <c r="E9" s="81" t="s">
        <v>87</v>
      </c>
      <c r="F9" s="151" t="s">
        <v>88</v>
      </c>
      <c r="G9" s="81" t="s">
        <v>89</v>
      </c>
      <c r="H9" s="81" t="s">
        <v>90</v>
      </c>
      <c r="I9" s="151" t="s">
        <v>91</v>
      </c>
      <c r="J9" s="81" t="s">
        <v>92</v>
      </c>
      <c r="K9" s="81" t="s">
        <v>90</v>
      </c>
      <c r="L9" s="83" t="s">
        <v>93</v>
      </c>
    </row>
    <row r="10" spans="1:12" s="122" customFormat="1" ht="15.75" customHeight="1">
      <c r="A10" s="128" t="s">
        <v>131</v>
      </c>
      <c r="B10" s="302" t="s">
        <v>190</v>
      </c>
      <c r="C10" s="303"/>
      <c r="D10" s="228" t="s">
        <v>192</v>
      </c>
      <c r="E10" s="154" t="s">
        <v>160</v>
      </c>
      <c r="F10" s="133" t="s">
        <v>16</v>
      </c>
      <c r="G10" s="79">
        <v>0</v>
      </c>
      <c r="H10" s="131" t="str">
        <f>(キャラクターシート!$G$23+G10%)*100&amp;"％"</f>
        <v>266％</v>
      </c>
      <c r="I10" s="134" t="s">
        <v>23</v>
      </c>
      <c r="J10" s="141">
        <v>40</v>
      </c>
      <c r="K10" s="132">
        <f>キャラクターシート!$O$21+J10</f>
        <v>146</v>
      </c>
      <c r="L10" s="142" t="s">
        <v>178</v>
      </c>
    </row>
    <row r="11" spans="1:12" s="122" customFormat="1" ht="15.75" customHeight="1" thickBot="1">
      <c r="A11" s="300" t="s">
        <v>129</v>
      </c>
      <c r="B11" s="301"/>
      <c r="C11" s="275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2" s="122" customFormat="1" ht="15.75" customHeight="1" thickBot="1">
      <c r="A12" s="128" t="s">
        <v>131</v>
      </c>
      <c r="B12" s="304" t="s">
        <v>191</v>
      </c>
      <c r="C12" s="305"/>
      <c r="D12" s="228" t="s">
        <v>194</v>
      </c>
      <c r="E12" s="84"/>
      <c r="F12" s="152"/>
      <c r="G12" s="85"/>
      <c r="H12" s="162" t="s">
        <v>95</v>
      </c>
      <c r="I12" s="152"/>
      <c r="J12" s="85"/>
      <c r="K12" s="85"/>
      <c r="L12" s="86"/>
    </row>
    <row r="13" spans="1:12" s="122" customFormat="1" ht="15.75" customHeight="1" thickBot="1">
      <c r="A13" s="126"/>
      <c r="B13" s="81" t="s">
        <v>96</v>
      </c>
      <c r="C13" s="137"/>
      <c r="D13" s="81" t="s">
        <v>86</v>
      </c>
      <c r="E13" s="81" t="s">
        <v>87</v>
      </c>
      <c r="F13" s="150" t="s">
        <v>88</v>
      </c>
      <c r="G13" s="82" t="s">
        <v>89</v>
      </c>
      <c r="H13" s="82" t="s">
        <v>90</v>
      </c>
      <c r="I13" s="150" t="s">
        <v>91</v>
      </c>
      <c r="J13" s="82" t="s">
        <v>92</v>
      </c>
      <c r="K13" s="82" t="s">
        <v>90</v>
      </c>
      <c r="L13" s="83" t="s">
        <v>93</v>
      </c>
    </row>
    <row r="14" spans="1:12" s="122" customFormat="1" ht="15.75" customHeight="1">
      <c r="A14" s="128" t="s">
        <v>131</v>
      </c>
      <c r="B14" s="302" t="s">
        <v>193</v>
      </c>
      <c r="C14" s="303"/>
      <c r="D14" s="154"/>
      <c r="E14" s="154"/>
      <c r="F14" s="133"/>
      <c r="G14" s="161"/>
      <c r="H14" s="161" t="s">
        <v>95</v>
      </c>
      <c r="I14" s="133"/>
      <c r="J14" s="161"/>
      <c r="K14" s="161"/>
      <c r="L14" s="164"/>
    </row>
    <row r="15" spans="1:12" s="122" customFormat="1" ht="15.75" customHeight="1" thickBot="1">
      <c r="A15" s="300" t="s">
        <v>129</v>
      </c>
      <c r="B15" s="301"/>
      <c r="C15" s="275"/>
      <c r="D15" s="276"/>
      <c r="E15" s="276"/>
      <c r="F15" s="276"/>
      <c r="G15" s="276"/>
      <c r="H15" s="276"/>
      <c r="I15" s="276"/>
      <c r="J15" s="276"/>
      <c r="K15" s="276"/>
      <c r="L15" s="277"/>
    </row>
    <row r="16" spans="1:12" s="122" customFormat="1" ht="4.5" customHeight="1" thickBot="1">
      <c r="A16" s="4"/>
      <c r="D16" s="4"/>
      <c r="E16" s="4"/>
      <c r="F16" s="158"/>
      <c r="G16" s="4"/>
      <c r="H16" s="4"/>
      <c r="I16" s="158"/>
      <c r="J16" s="4"/>
      <c r="K16" s="4"/>
      <c r="L16" s="4"/>
    </row>
    <row r="17" spans="1:12" s="122" customFormat="1" ht="15.75" customHeight="1" thickBot="1">
      <c r="A17" s="262" t="s">
        <v>133</v>
      </c>
      <c r="B17" s="263"/>
      <c r="C17" s="264"/>
      <c r="D17" s="4"/>
      <c r="E17" s="4"/>
      <c r="F17" s="158"/>
      <c r="G17" s="4"/>
      <c r="H17" s="4"/>
      <c r="I17" s="158"/>
      <c r="J17" s="4"/>
      <c r="K17" s="4"/>
      <c r="L17" s="4"/>
    </row>
    <row r="18" spans="1:12" s="122" customFormat="1" ht="4.5" customHeight="1" thickBot="1">
      <c r="A18" s="4"/>
      <c r="D18" s="4"/>
      <c r="E18" s="4"/>
      <c r="F18" s="158"/>
      <c r="G18" s="4"/>
      <c r="H18" s="4"/>
      <c r="I18" s="158"/>
      <c r="J18" s="4"/>
      <c r="K18" s="4"/>
      <c r="L18" s="4"/>
    </row>
    <row r="19" spans="1:12" s="122" customFormat="1" ht="15.75" customHeight="1" thickBot="1">
      <c r="A19" s="90"/>
      <c r="B19" s="75" t="s">
        <v>85</v>
      </c>
      <c r="C19" s="136"/>
      <c r="D19" s="75" t="s">
        <v>86</v>
      </c>
      <c r="E19" s="75" t="s">
        <v>87</v>
      </c>
      <c r="F19" s="149" t="s">
        <v>88</v>
      </c>
      <c r="G19" s="76" t="s">
        <v>89</v>
      </c>
      <c r="H19" s="76" t="s">
        <v>90</v>
      </c>
      <c r="I19" s="149" t="s">
        <v>91</v>
      </c>
      <c r="J19" s="76" t="s">
        <v>92</v>
      </c>
      <c r="K19" s="76" t="s">
        <v>90</v>
      </c>
      <c r="L19" s="77" t="s">
        <v>93</v>
      </c>
    </row>
    <row r="20" spans="1:12" s="122" customFormat="1" ht="15.75" customHeight="1">
      <c r="A20" s="125" t="s">
        <v>127</v>
      </c>
      <c r="B20" s="302"/>
      <c r="C20" s="303"/>
      <c r="D20" s="154"/>
      <c r="E20" s="154"/>
      <c r="F20" s="133"/>
      <c r="G20" s="161"/>
      <c r="H20" s="161"/>
      <c r="I20" s="133"/>
      <c r="J20" s="161"/>
      <c r="K20" s="132"/>
      <c r="L20" s="164"/>
    </row>
    <row r="21" spans="1:12" s="122" customFormat="1" ht="15.75" customHeight="1" thickBot="1">
      <c r="A21" s="300" t="s">
        <v>129</v>
      </c>
      <c r="B21" s="301"/>
      <c r="C21" s="275"/>
      <c r="D21" s="276"/>
      <c r="E21" s="276"/>
      <c r="F21" s="276"/>
      <c r="G21" s="276"/>
      <c r="H21" s="276"/>
      <c r="I21" s="276"/>
      <c r="J21" s="276"/>
      <c r="K21" s="276"/>
      <c r="L21" s="277"/>
    </row>
    <row r="22" spans="1:12" s="122" customFormat="1" ht="15.75" customHeight="1">
      <c r="A22" s="125" t="s">
        <v>161</v>
      </c>
      <c r="B22" s="302"/>
      <c r="C22" s="303"/>
      <c r="D22" s="154"/>
      <c r="E22" s="154"/>
      <c r="F22" s="133"/>
      <c r="G22" s="161"/>
      <c r="H22" s="163"/>
      <c r="I22" s="133"/>
      <c r="J22" s="161"/>
      <c r="K22" s="132"/>
      <c r="L22" s="164"/>
    </row>
    <row r="23" spans="1:12" s="122" customFormat="1" ht="15.75" customHeight="1" thickBot="1">
      <c r="A23" s="300" t="s">
        <v>129</v>
      </c>
      <c r="B23" s="301"/>
      <c r="C23" s="275"/>
      <c r="D23" s="276"/>
      <c r="E23" s="276"/>
      <c r="F23" s="276"/>
      <c r="G23" s="276"/>
      <c r="H23" s="276"/>
      <c r="I23" s="276"/>
      <c r="J23" s="276"/>
      <c r="K23" s="276"/>
      <c r="L23" s="277"/>
    </row>
    <row r="24" spans="1:12" s="122" customFormat="1" ht="15.75" customHeight="1">
      <c r="A24" s="125" t="s">
        <v>127</v>
      </c>
      <c r="B24" s="302"/>
      <c r="C24" s="303"/>
      <c r="D24" s="154"/>
      <c r="E24" s="154"/>
      <c r="F24" s="133"/>
      <c r="G24" s="161"/>
      <c r="H24" s="161" t="s">
        <v>95</v>
      </c>
      <c r="I24" s="133"/>
      <c r="J24" s="161"/>
      <c r="K24" s="161"/>
      <c r="L24" s="164"/>
    </row>
    <row r="25" spans="1:12" s="122" customFormat="1" ht="15.75" customHeight="1" thickBot="1">
      <c r="A25" s="300" t="s">
        <v>129</v>
      </c>
      <c r="B25" s="301"/>
      <c r="C25" s="275"/>
      <c r="D25" s="276"/>
      <c r="E25" s="276"/>
      <c r="F25" s="276"/>
      <c r="G25" s="276"/>
      <c r="H25" s="276"/>
      <c r="I25" s="276"/>
      <c r="J25" s="276"/>
      <c r="K25" s="276"/>
      <c r="L25" s="277"/>
    </row>
    <row r="26" spans="1:12" s="122" customFormat="1" ht="15.75" customHeight="1">
      <c r="A26" s="125" t="s">
        <v>127</v>
      </c>
      <c r="B26" s="302"/>
      <c r="C26" s="303"/>
      <c r="D26" s="154"/>
      <c r="E26" s="154"/>
      <c r="F26" s="133"/>
      <c r="G26" s="161"/>
      <c r="H26" s="161" t="s">
        <v>95</v>
      </c>
      <c r="I26" s="133"/>
      <c r="J26" s="161"/>
      <c r="K26" s="161"/>
      <c r="L26" s="164"/>
    </row>
    <row r="27" spans="1:12" s="122" customFormat="1" ht="15.75" customHeight="1" thickBot="1">
      <c r="A27" s="300" t="s">
        <v>129</v>
      </c>
      <c r="B27" s="301"/>
      <c r="C27" s="275"/>
      <c r="D27" s="276"/>
      <c r="E27" s="276"/>
      <c r="F27" s="276"/>
      <c r="G27" s="276"/>
      <c r="H27" s="276"/>
      <c r="I27" s="276"/>
      <c r="J27" s="276"/>
      <c r="K27" s="276"/>
      <c r="L27" s="277"/>
    </row>
    <row r="28" spans="1:12" s="122" customFormat="1" ht="15.75" customHeight="1">
      <c r="A28" s="127" t="s">
        <v>128</v>
      </c>
      <c r="B28" s="302"/>
      <c r="C28" s="303"/>
      <c r="D28" s="154"/>
      <c r="E28" s="154"/>
      <c r="F28" s="133"/>
      <c r="G28" s="161"/>
      <c r="H28" s="161" t="s">
        <v>95</v>
      </c>
      <c r="I28" s="133"/>
      <c r="J28" s="161"/>
      <c r="K28" s="161"/>
      <c r="L28" s="164"/>
    </row>
    <row r="29" spans="1:12" s="122" customFormat="1" ht="15.75" customHeight="1" thickBot="1">
      <c r="A29" s="300" t="s">
        <v>129</v>
      </c>
      <c r="B29" s="301"/>
      <c r="C29" s="275"/>
      <c r="D29" s="276"/>
      <c r="E29" s="276"/>
      <c r="F29" s="276"/>
      <c r="G29" s="276"/>
      <c r="H29" s="276"/>
      <c r="I29" s="276"/>
      <c r="J29" s="276"/>
      <c r="K29" s="276"/>
      <c r="L29" s="277"/>
    </row>
    <row r="30" spans="1:12" s="122" customFormat="1" ht="15.75" customHeight="1">
      <c r="A30" s="125" t="s">
        <v>127</v>
      </c>
      <c r="B30" s="302"/>
      <c r="C30" s="303"/>
      <c r="D30" s="154"/>
      <c r="E30" s="154"/>
      <c r="F30" s="133"/>
      <c r="G30" s="161"/>
      <c r="H30" s="161" t="s">
        <v>95</v>
      </c>
      <c r="I30" s="133"/>
      <c r="J30" s="161"/>
      <c r="K30" s="161"/>
      <c r="L30" s="164"/>
    </row>
    <row r="31" spans="1:12" s="122" customFormat="1" ht="15.75" customHeight="1" thickBot="1">
      <c r="A31" s="300" t="s">
        <v>129</v>
      </c>
      <c r="B31" s="301"/>
      <c r="C31" s="275"/>
      <c r="D31" s="276"/>
      <c r="E31" s="276"/>
      <c r="F31" s="276"/>
      <c r="G31" s="276"/>
      <c r="H31" s="276"/>
      <c r="I31" s="276"/>
      <c r="J31" s="276"/>
      <c r="K31" s="276"/>
      <c r="L31" s="277"/>
    </row>
    <row r="32" spans="1:12" s="122" customFormat="1" ht="15.75" customHeight="1">
      <c r="A32" s="125" t="s">
        <v>127</v>
      </c>
      <c r="B32" s="302"/>
      <c r="C32" s="303"/>
      <c r="D32" s="154"/>
      <c r="E32" s="154"/>
      <c r="F32" s="133"/>
      <c r="G32" s="161"/>
      <c r="H32" s="161" t="s">
        <v>95</v>
      </c>
      <c r="I32" s="133"/>
      <c r="J32" s="161"/>
      <c r="K32" s="161"/>
      <c r="L32" s="164"/>
    </row>
    <row r="33" spans="1:12" s="122" customFormat="1" ht="15.75" customHeight="1" thickBot="1">
      <c r="A33" s="300" t="s">
        <v>129</v>
      </c>
      <c r="B33" s="301"/>
      <c r="C33" s="275"/>
      <c r="D33" s="276"/>
      <c r="E33" s="276"/>
      <c r="F33" s="276"/>
      <c r="G33" s="276"/>
      <c r="H33" s="276"/>
      <c r="I33" s="276"/>
      <c r="J33" s="276"/>
      <c r="K33" s="276"/>
      <c r="L33" s="277"/>
    </row>
    <row r="34" spans="1:12" s="122" customFormat="1" ht="15.75" customHeight="1">
      <c r="A34" s="125" t="s">
        <v>127</v>
      </c>
      <c r="B34" s="302"/>
      <c r="C34" s="303"/>
      <c r="D34" s="154"/>
      <c r="E34" s="154"/>
      <c r="F34" s="133"/>
      <c r="G34" s="161"/>
      <c r="H34" s="161" t="s">
        <v>95</v>
      </c>
      <c r="I34" s="133"/>
      <c r="J34" s="161"/>
      <c r="K34" s="161"/>
      <c r="L34" s="164"/>
    </row>
    <row r="35" spans="1:12" s="122" customFormat="1" ht="15.75" customHeight="1" thickBot="1">
      <c r="A35" s="300" t="s">
        <v>129</v>
      </c>
      <c r="B35" s="301"/>
      <c r="C35" s="275"/>
      <c r="D35" s="276"/>
      <c r="E35" s="276"/>
      <c r="F35" s="276"/>
      <c r="G35" s="276"/>
      <c r="H35" s="276"/>
      <c r="I35" s="276"/>
      <c r="J35" s="276"/>
      <c r="K35" s="276"/>
      <c r="L35" s="277"/>
    </row>
    <row r="36" spans="1:12" s="122" customFormat="1" ht="15.75" customHeight="1">
      <c r="A36" s="125" t="s">
        <v>127</v>
      </c>
      <c r="B36" s="302"/>
      <c r="C36" s="303"/>
      <c r="D36" s="154"/>
      <c r="E36" s="154"/>
      <c r="F36" s="133"/>
      <c r="G36" s="161"/>
      <c r="H36" s="161" t="s">
        <v>95</v>
      </c>
      <c r="I36" s="133"/>
      <c r="J36" s="161"/>
      <c r="K36" s="161"/>
      <c r="L36" s="164"/>
    </row>
    <row r="37" spans="1:12" s="122" customFormat="1" ht="15.75" customHeight="1" thickBot="1">
      <c r="A37" s="300" t="s">
        <v>129</v>
      </c>
      <c r="B37" s="301"/>
      <c r="C37" s="275"/>
      <c r="D37" s="276"/>
      <c r="E37" s="276"/>
      <c r="F37" s="276"/>
      <c r="G37" s="276"/>
      <c r="H37" s="276"/>
      <c r="I37" s="276"/>
      <c r="J37" s="276"/>
      <c r="K37" s="276"/>
      <c r="L37" s="277"/>
    </row>
    <row r="38" spans="1:12" s="122" customFormat="1" ht="15.75" customHeight="1">
      <c r="A38" s="125" t="s">
        <v>127</v>
      </c>
      <c r="B38" s="302"/>
      <c r="C38" s="303"/>
      <c r="D38" s="154"/>
      <c r="E38" s="154"/>
      <c r="F38" s="133"/>
      <c r="G38" s="161"/>
      <c r="H38" s="161" t="s">
        <v>95</v>
      </c>
      <c r="I38" s="133"/>
      <c r="J38" s="161"/>
      <c r="K38" s="161"/>
      <c r="L38" s="164"/>
    </row>
    <row r="39" spans="1:12" s="122" customFormat="1" ht="15.75" customHeight="1" thickBot="1">
      <c r="A39" s="300" t="s">
        <v>129</v>
      </c>
      <c r="B39" s="301"/>
      <c r="C39" s="275"/>
      <c r="D39" s="276"/>
      <c r="E39" s="276"/>
      <c r="F39" s="276"/>
      <c r="G39" s="276"/>
      <c r="H39" s="276"/>
      <c r="I39" s="276"/>
      <c r="J39" s="276"/>
      <c r="K39" s="276"/>
      <c r="L39" s="277"/>
    </row>
    <row r="40" spans="1:12" s="122" customFormat="1" ht="15.75" customHeight="1">
      <c r="A40" s="125" t="s">
        <v>127</v>
      </c>
      <c r="B40" s="302"/>
      <c r="C40" s="303"/>
      <c r="D40" s="154"/>
      <c r="E40" s="154"/>
      <c r="F40" s="133"/>
      <c r="G40" s="161"/>
      <c r="H40" s="161" t="s">
        <v>95</v>
      </c>
      <c r="I40" s="133"/>
      <c r="J40" s="161"/>
      <c r="K40" s="161"/>
      <c r="L40" s="164"/>
    </row>
    <row r="41" spans="1:12" s="122" customFormat="1" ht="15.75" customHeight="1" thickBot="1">
      <c r="A41" s="300" t="s">
        <v>129</v>
      </c>
      <c r="B41" s="301"/>
      <c r="C41" s="275"/>
      <c r="D41" s="276"/>
      <c r="E41" s="276"/>
      <c r="F41" s="276"/>
      <c r="G41" s="276"/>
      <c r="H41" s="276"/>
      <c r="I41" s="276"/>
      <c r="J41" s="276"/>
      <c r="K41" s="276"/>
      <c r="L41" s="277"/>
    </row>
    <row r="42" spans="1:12" s="122" customFormat="1" ht="15.75" customHeight="1">
      <c r="A42" s="125" t="s">
        <v>127</v>
      </c>
      <c r="B42" s="302"/>
      <c r="C42" s="303"/>
      <c r="D42" s="154"/>
      <c r="E42" s="154"/>
      <c r="F42" s="133"/>
      <c r="G42" s="161"/>
      <c r="H42" s="161" t="s">
        <v>95</v>
      </c>
      <c r="I42" s="133"/>
      <c r="J42" s="161"/>
      <c r="K42" s="161"/>
      <c r="L42" s="164"/>
    </row>
    <row r="43" spans="1:12" s="122" customFormat="1" ht="15.75" customHeight="1" thickBot="1">
      <c r="A43" s="300" t="s">
        <v>129</v>
      </c>
      <c r="B43" s="301"/>
      <c r="C43" s="275"/>
      <c r="D43" s="276"/>
      <c r="E43" s="276"/>
      <c r="F43" s="276"/>
      <c r="G43" s="276"/>
      <c r="H43" s="276"/>
      <c r="I43" s="276"/>
      <c r="J43" s="276"/>
      <c r="K43" s="276"/>
      <c r="L43" s="277"/>
    </row>
    <row r="44" spans="1:12" s="122" customFormat="1" ht="15.75" customHeight="1">
      <c r="A44" s="125" t="s">
        <v>127</v>
      </c>
      <c r="B44" s="302"/>
      <c r="C44" s="303"/>
      <c r="D44" s="154"/>
      <c r="E44" s="154"/>
      <c r="F44" s="133"/>
      <c r="G44" s="161"/>
      <c r="H44" s="161" t="s">
        <v>95</v>
      </c>
      <c r="I44" s="133"/>
      <c r="J44" s="161"/>
      <c r="K44" s="161"/>
      <c r="L44" s="164"/>
    </row>
    <row r="45" spans="1:12" s="122" customFormat="1" ht="15.75" customHeight="1" thickBot="1">
      <c r="A45" s="300" t="s">
        <v>129</v>
      </c>
      <c r="B45" s="301"/>
      <c r="C45" s="275"/>
      <c r="D45" s="276"/>
      <c r="E45" s="276"/>
      <c r="F45" s="276"/>
      <c r="G45" s="276"/>
      <c r="H45" s="276"/>
      <c r="I45" s="276"/>
      <c r="J45" s="276"/>
      <c r="K45" s="276"/>
      <c r="L45" s="277"/>
    </row>
    <row r="46" spans="1:12" s="122" customFormat="1" ht="15.75" customHeight="1">
      <c r="A46" s="125" t="s">
        <v>127</v>
      </c>
      <c r="B46" s="302"/>
      <c r="C46" s="303"/>
      <c r="D46" s="154"/>
      <c r="E46" s="154"/>
      <c r="F46" s="133"/>
      <c r="G46" s="161"/>
      <c r="H46" s="161" t="s">
        <v>95</v>
      </c>
      <c r="I46" s="133"/>
      <c r="J46" s="161"/>
      <c r="K46" s="161"/>
      <c r="L46" s="164"/>
    </row>
    <row r="47" spans="1:12" s="122" customFormat="1" ht="15.75" customHeight="1" thickBot="1">
      <c r="A47" s="107" t="s">
        <v>130</v>
      </c>
      <c r="B47" s="143"/>
      <c r="C47" s="275"/>
      <c r="D47" s="276"/>
      <c r="E47" s="276"/>
      <c r="F47" s="276"/>
      <c r="G47" s="276"/>
      <c r="H47" s="276"/>
      <c r="I47" s="276"/>
      <c r="J47" s="276"/>
      <c r="K47" s="276"/>
      <c r="L47" s="277"/>
    </row>
    <row r="48" spans="1:12" s="122" customFormat="1" ht="3.75" customHeight="1" thickBot="1">
      <c r="A48" s="4"/>
      <c r="D48" s="4"/>
      <c r="E48" s="4"/>
      <c r="F48" s="158"/>
      <c r="G48" s="4"/>
      <c r="H48" s="4"/>
      <c r="I48" s="158"/>
      <c r="J48" s="4"/>
      <c r="K48" s="4"/>
      <c r="L48" s="4"/>
    </row>
    <row r="49" spans="1:12" s="122" customFormat="1" ht="15.75" customHeight="1" thickBot="1">
      <c r="A49" s="262" t="s">
        <v>132</v>
      </c>
      <c r="B49" s="263"/>
      <c r="C49" s="264"/>
      <c r="D49" s="4"/>
      <c r="E49" s="4"/>
      <c r="F49" s="158"/>
      <c r="G49" s="4"/>
      <c r="H49" s="4"/>
      <c r="I49" s="158"/>
      <c r="J49" s="4"/>
      <c r="K49" s="4"/>
      <c r="L49" s="4"/>
    </row>
    <row r="50" spans="1:12" s="122" customFormat="1" ht="3.75" customHeight="1" thickBot="1">
      <c r="A50" s="4"/>
      <c r="D50" s="4"/>
      <c r="E50" s="4"/>
      <c r="F50" s="158"/>
      <c r="G50" s="4"/>
      <c r="H50" s="4"/>
      <c r="I50" s="158"/>
      <c r="J50" s="4"/>
      <c r="K50" s="4"/>
      <c r="L50" s="4"/>
    </row>
    <row r="51" spans="1:12" s="122" customFormat="1" ht="16.5" customHeight="1" thickBot="1">
      <c r="A51" s="89"/>
      <c r="B51" s="76" t="s">
        <v>85</v>
      </c>
      <c r="C51" s="144"/>
      <c r="D51" s="155"/>
      <c r="E51" s="156"/>
      <c r="F51" s="159"/>
      <c r="G51" s="89"/>
      <c r="H51" s="76" t="s">
        <v>85</v>
      </c>
      <c r="I51" s="159"/>
      <c r="J51" s="155"/>
      <c r="K51" s="156"/>
      <c r="L51" s="165"/>
    </row>
    <row r="52" spans="1:12" s="122" customFormat="1" ht="19.5" customHeight="1">
      <c r="A52" s="129" t="s">
        <v>131</v>
      </c>
      <c r="B52" s="286" t="s">
        <v>180</v>
      </c>
      <c r="C52" s="287"/>
      <c r="D52" s="297"/>
      <c r="E52" s="298"/>
      <c r="F52" s="299"/>
      <c r="G52" s="127" t="s">
        <v>218</v>
      </c>
      <c r="H52" s="278" t="s">
        <v>219</v>
      </c>
      <c r="I52" s="279"/>
      <c r="J52" s="293"/>
      <c r="K52" s="294"/>
      <c r="L52" s="295"/>
    </row>
    <row r="53" spans="1:12" s="122" customFormat="1" ht="19.5" customHeight="1">
      <c r="A53" s="129" t="s">
        <v>131</v>
      </c>
      <c r="B53" s="286" t="s">
        <v>181</v>
      </c>
      <c r="C53" s="287"/>
      <c r="D53" s="288"/>
      <c r="E53" s="289"/>
      <c r="F53" s="290"/>
      <c r="G53" s="129" t="s">
        <v>131</v>
      </c>
      <c r="H53" s="278" t="s">
        <v>199</v>
      </c>
      <c r="I53" s="279"/>
      <c r="J53" s="296"/>
      <c r="K53" s="278"/>
      <c r="L53" s="292"/>
    </row>
    <row r="54" spans="1:12" s="122" customFormat="1" ht="19.5" customHeight="1">
      <c r="A54" s="129" t="s">
        <v>131</v>
      </c>
      <c r="B54" s="286" t="s">
        <v>185</v>
      </c>
      <c r="C54" s="287"/>
      <c r="D54" s="291"/>
      <c r="E54" s="278"/>
      <c r="F54" s="292"/>
      <c r="G54" s="129" t="s">
        <v>128</v>
      </c>
      <c r="H54" s="278" t="s">
        <v>198</v>
      </c>
      <c r="I54" s="279"/>
      <c r="J54" s="296"/>
      <c r="K54" s="278"/>
      <c r="L54" s="292"/>
    </row>
    <row r="55" spans="1:12" s="122" customFormat="1" ht="19.5" customHeight="1">
      <c r="A55" s="129" t="s">
        <v>131</v>
      </c>
      <c r="B55" s="286" t="s">
        <v>186</v>
      </c>
      <c r="C55" s="287"/>
      <c r="D55" s="291"/>
      <c r="E55" s="278"/>
      <c r="F55" s="292"/>
      <c r="G55" s="129" t="s">
        <v>131</v>
      </c>
      <c r="H55" s="278" t="s">
        <v>197</v>
      </c>
      <c r="I55" s="279"/>
      <c r="J55" s="296"/>
      <c r="K55" s="278"/>
      <c r="L55" s="292"/>
    </row>
    <row r="56" spans="1:12" s="122" customFormat="1" ht="19.5" customHeight="1" thickBot="1">
      <c r="A56" s="129" t="s">
        <v>131</v>
      </c>
      <c r="B56" s="281" t="s">
        <v>195</v>
      </c>
      <c r="C56" s="282"/>
      <c r="D56" s="283"/>
      <c r="E56" s="284"/>
      <c r="F56" s="285"/>
      <c r="G56" s="130" t="s">
        <v>128</v>
      </c>
      <c r="H56" s="276" t="s">
        <v>196</v>
      </c>
      <c r="I56" s="280"/>
      <c r="J56" s="275"/>
      <c r="K56" s="276"/>
      <c r="L56" s="277"/>
    </row>
  </sheetData>
  <sheetProtection/>
  <mergeCells count="76">
    <mergeCell ref="B6:C6"/>
    <mergeCell ref="B4:C4"/>
    <mergeCell ref="B8:C8"/>
    <mergeCell ref="B10:C10"/>
    <mergeCell ref="A7:B7"/>
    <mergeCell ref="C7:L7"/>
    <mergeCell ref="C11:L11"/>
    <mergeCell ref="B36:C36"/>
    <mergeCell ref="B20:C20"/>
    <mergeCell ref="C23:L23"/>
    <mergeCell ref="B22:C22"/>
    <mergeCell ref="B24:C24"/>
    <mergeCell ref="B26:C26"/>
    <mergeCell ref="B28:C28"/>
    <mergeCell ref="A29:B29"/>
    <mergeCell ref="C35:L35"/>
    <mergeCell ref="B42:C42"/>
    <mergeCell ref="B44:C44"/>
    <mergeCell ref="B12:C12"/>
    <mergeCell ref="B14:C14"/>
    <mergeCell ref="B30:C30"/>
    <mergeCell ref="C25:L25"/>
    <mergeCell ref="C27:L27"/>
    <mergeCell ref="C29:L29"/>
    <mergeCell ref="A25:B25"/>
    <mergeCell ref="A27:B27"/>
    <mergeCell ref="B46:C46"/>
    <mergeCell ref="C43:L43"/>
    <mergeCell ref="C45:L45"/>
    <mergeCell ref="C47:L47"/>
    <mergeCell ref="A45:B45"/>
    <mergeCell ref="B32:C32"/>
    <mergeCell ref="B34:C34"/>
    <mergeCell ref="A31:B31"/>
    <mergeCell ref="A33:B33"/>
    <mergeCell ref="C33:L33"/>
    <mergeCell ref="A35:B35"/>
    <mergeCell ref="A43:B43"/>
    <mergeCell ref="A11:B11"/>
    <mergeCell ref="A15:B15"/>
    <mergeCell ref="A21:B21"/>
    <mergeCell ref="A23:B23"/>
    <mergeCell ref="A17:C17"/>
    <mergeCell ref="C21:L21"/>
    <mergeCell ref="C15:L15"/>
    <mergeCell ref="C31:L31"/>
    <mergeCell ref="C41:L41"/>
    <mergeCell ref="A37:B37"/>
    <mergeCell ref="A39:B39"/>
    <mergeCell ref="A41:B41"/>
    <mergeCell ref="B38:C38"/>
    <mergeCell ref="B40:C40"/>
    <mergeCell ref="J52:L52"/>
    <mergeCell ref="B52:C52"/>
    <mergeCell ref="B53:C53"/>
    <mergeCell ref="B55:C55"/>
    <mergeCell ref="D54:F54"/>
    <mergeCell ref="H54:I54"/>
    <mergeCell ref="J54:L54"/>
    <mergeCell ref="D52:F52"/>
    <mergeCell ref="J53:L53"/>
    <mergeCell ref="J55:L55"/>
    <mergeCell ref="A1:C1"/>
    <mergeCell ref="B56:C56"/>
    <mergeCell ref="D56:F56"/>
    <mergeCell ref="H52:I52"/>
    <mergeCell ref="B54:C54"/>
    <mergeCell ref="D53:F53"/>
    <mergeCell ref="D55:F55"/>
    <mergeCell ref="A49:C49"/>
    <mergeCell ref="C37:L37"/>
    <mergeCell ref="C39:L39"/>
    <mergeCell ref="J56:L56"/>
    <mergeCell ref="H53:I53"/>
    <mergeCell ref="H55:I55"/>
    <mergeCell ref="H56:I56"/>
  </mergeCells>
  <printOptions/>
  <pageMargins left="0.1968503937007874" right="0.1968503937007874" top="0.3937007874015748" bottom="0.3937007874015748" header="0.11811023622047245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C69" sqref="C69"/>
    </sheetView>
  </sheetViews>
  <sheetFormatPr defaultColWidth="9.00390625" defaultRowHeight="13.5"/>
  <cols>
    <col min="1" max="1" width="8.625" style="0" customWidth="1"/>
    <col min="2" max="2" width="0.5" style="0" customWidth="1"/>
    <col min="3" max="3" width="30.625" style="0" customWidth="1"/>
    <col min="4" max="4" width="0.5" style="0" customWidth="1"/>
    <col min="5" max="10" width="9.625" style="0" customWidth="1"/>
  </cols>
  <sheetData>
    <row r="1" spans="1:10" ht="24.75" customHeight="1">
      <c r="A1" s="310" t="s">
        <v>62</v>
      </c>
      <c r="B1" s="310"/>
      <c r="C1" s="310"/>
      <c r="D1" s="310"/>
      <c r="E1" s="310"/>
      <c r="F1" s="310"/>
      <c r="G1" s="310"/>
      <c r="H1" s="310"/>
      <c r="I1" s="310"/>
      <c r="J1" s="310"/>
    </row>
    <row r="2" ht="4.5" customHeight="1" thickBot="1"/>
    <row r="3" spans="1:9" s="122" customFormat="1" ht="24" customHeight="1" thickBot="1">
      <c r="A3" s="203" t="s">
        <v>157</v>
      </c>
      <c r="B3" s="204"/>
      <c r="C3" s="197" t="s">
        <v>156</v>
      </c>
      <c r="E3" s="241" t="s">
        <v>63</v>
      </c>
      <c r="F3" s="242"/>
      <c r="G3" s="242"/>
      <c r="H3" s="242"/>
      <c r="I3" s="243"/>
    </row>
    <row r="4" spans="1:9" s="122" customFormat="1" ht="16.5" customHeight="1" thickBot="1">
      <c r="A4" s="201" t="s">
        <v>64</v>
      </c>
      <c r="B4" s="205"/>
      <c r="C4" s="206"/>
      <c r="E4" s="59" t="s">
        <v>65</v>
      </c>
      <c r="F4" s="60" t="s">
        <v>66</v>
      </c>
      <c r="G4" s="60" t="s">
        <v>67</v>
      </c>
      <c r="H4" s="60" t="s">
        <v>68</v>
      </c>
      <c r="I4" s="61" t="s">
        <v>69</v>
      </c>
    </row>
    <row r="5" spans="1:3" s="122" customFormat="1" ht="16.5" customHeight="1" thickBot="1" thickTop="1">
      <c r="A5" s="207">
        <v>50</v>
      </c>
      <c r="B5" s="138"/>
      <c r="C5" s="208"/>
    </row>
    <row r="6" spans="1:10" s="122" customFormat="1" ht="16.5" customHeight="1">
      <c r="A6" s="209">
        <v>49</v>
      </c>
      <c r="B6" s="123"/>
      <c r="C6" s="210"/>
      <c r="E6" s="311" t="s">
        <v>71</v>
      </c>
      <c r="F6" s="188" t="s">
        <v>70</v>
      </c>
      <c r="G6" s="145"/>
      <c r="H6" s="145"/>
      <c r="I6" s="145"/>
      <c r="J6" s="189"/>
    </row>
    <row r="7" spans="1:10" s="122" customFormat="1" ht="16.5" customHeight="1" thickBot="1">
      <c r="A7" s="211">
        <v>48</v>
      </c>
      <c r="B7" s="148"/>
      <c r="C7" s="212"/>
      <c r="E7" s="312"/>
      <c r="F7" s="213"/>
      <c r="G7" s="139"/>
      <c r="H7" s="139"/>
      <c r="I7" s="139"/>
      <c r="J7" s="140"/>
    </row>
    <row r="8" spans="1:10" s="122" customFormat="1" ht="16.5" customHeight="1">
      <c r="A8" s="209">
        <v>47</v>
      </c>
      <c r="B8" s="123"/>
      <c r="C8" s="210"/>
      <c r="E8" s="312"/>
      <c r="F8" s="145" t="s">
        <v>72</v>
      </c>
      <c r="G8" s="145"/>
      <c r="H8" s="145"/>
      <c r="I8" s="145"/>
      <c r="J8" s="189"/>
    </row>
    <row r="9" spans="1:10" s="122" customFormat="1" ht="16.5" customHeight="1" thickBot="1">
      <c r="A9" s="211">
        <v>46</v>
      </c>
      <c r="B9" s="148"/>
      <c r="C9" s="212"/>
      <c r="E9" s="312"/>
      <c r="F9" s="214"/>
      <c r="G9" s="214"/>
      <c r="H9" s="214"/>
      <c r="I9" s="214"/>
      <c r="J9" s="215"/>
    </row>
    <row r="10" spans="1:10" s="122" customFormat="1" ht="16.5" customHeight="1" thickTop="1">
      <c r="A10" s="209">
        <v>45</v>
      </c>
      <c r="B10" s="123"/>
      <c r="C10" s="210"/>
      <c r="E10" s="312" t="s">
        <v>73</v>
      </c>
      <c r="F10" s="195" t="s">
        <v>72</v>
      </c>
      <c r="G10" s="123"/>
      <c r="H10" s="123"/>
      <c r="I10" s="123"/>
      <c r="J10" s="196"/>
    </row>
    <row r="11" spans="1:10" s="122" customFormat="1" ht="16.5" customHeight="1" thickBot="1">
      <c r="A11" s="211">
        <v>44</v>
      </c>
      <c r="B11" s="148"/>
      <c r="C11" s="212"/>
      <c r="E11" s="312"/>
      <c r="F11" s="213"/>
      <c r="G11" s="139"/>
      <c r="H11" s="139"/>
      <c r="I11" s="139"/>
      <c r="J11" s="140"/>
    </row>
    <row r="12" spans="1:10" s="122" customFormat="1" ht="16.5" customHeight="1">
      <c r="A12" s="209">
        <v>43</v>
      </c>
      <c r="B12" s="123"/>
      <c r="C12" s="210"/>
      <c r="E12" s="312"/>
      <c r="F12" s="123" t="s">
        <v>70</v>
      </c>
      <c r="G12" s="123"/>
      <c r="H12" s="123"/>
      <c r="I12" s="123"/>
      <c r="J12" s="196"/>
    </row>
    <row r="13" spans="1:10" s="122" customFormat="1" ht="16.5" customHeight="1" thickBot="1">
      <c r="A13" s="211">
        <v>42</v>
      </c>
      <c r="B13" s="148"/>
      <c r="C13" s="212"/>
      <c r="E13" s="313"/>
      <c r="F13" s="139"/>
      <c r="G13" s="139"/>
      <c r="H13" s="139"/>
      <c r="I13" s="139"/>
      <c r="J13" s="140"/>
    </row>
    <row r="14" spans="1:3" s="122" customFormat="1" ht="16.5" customHeight="1" thickBot="1">
      <c r="A14" s="209">
        <v>41</v>
      </c>
      <c r="B14" s="123"/>
      <c r="C14" s="210"/>
    </row>
    <row r="15" spans="1:12" s="122" customFormat="1" ht="16.5" customHeight="1" thickBot="1">
      <c r="A15" s="211">
        <v>40</v>
      </c>
      <c r="B15" s="148"/>
      <c r="C15" s="212"/>
      <c r="E15" s="62" t="s">
        <v>0</v>
      </c>
      <c r="F15" s="188" t="s">
        <v>162</v>
      </c>
      <c r="G15" s="145"/>
      <c r="H15" s="145"/>
      <c r="I15" s="145"/>
      <c r="J15" s="216" t="s">
        <v>74</v>
      </c>
      <c r="L15" s="122" t="s">
        <v>200</v>
      </c>
    </row>
    <row r="16" spans="1:12" s="122" customFormat="1" ht="16.5" customHeight="1" thickBot="1">
      <c r="A16" s="209">
        <v>39</v>
      </c>
      <c r="B16" s="123"/>
      <c r="C16" s="210" t="s">
        <v>169</v>
      </c>
      <c r="E16" s="21" t="s">
        <v>75</v>
      </c>
      <c r="F16" s="110">
        <v>160</v>
      </c>
      <c r="G16" s="110"/>
      <c r="H16" s="110"/>
      <c r="I16" s="110"/>
      <c r="J16" s="217"/>
      <c r="L16" s="122">
        <f>700+740+270</f>
        <v>1710</v>
      </c>
    </row>
    <row r="17" spans="1:10" s="122" customFormat="1" ht="16.5" customHeight="1" thickBot="1">
      <c r="A17" s="211">
        <v>38</v>
      </c>
      <c r="B17" s="148"/>
      <c r="C17" s="212"/>
      <c r="E17" s="63" t="s">
        <v>76</v>
      </c>
      <c r="F17" s="110">
        <v>78</v>
      </c>
      <c r="G17" s="110"/>
      <c r="H17" s="110"/>
      <c r="I17" s="110"/>
      <c r="J17" s="217"/>
    </row>
    <row r="18" spans="1:10" s="122" customFormat="1" ht="16.5" customHeight="1" thickBot="1">
      <c r="A18" s="209">
        <v>37</v>
      </c>
      <c r="B18" s="123"/>
      <c r="C18" s="210" t="s">
        <v>167</v>
      </c>
      <c r="E18" s="64" t="s">
        <v>77</v>
      </c>
      <c r="F18" s="65" t="s">
        <v>78</v>
      </c>
      <c r="G18" s="66" t="s">
        <v>79</v>
      </c>
      <c r="H18" s="66" t="s">
        <v>80</v>
      </c>
      <c r="I18" s="65" t="s">
        <v>81</v>
      </c>
      <c r="J18" s="217"/>
    </row>
    <row r="19" spans="1:10" s="122" customFormat="1" ht="16.5" customHeight="1" thickBot="1">
      <c r="A19" s="211">
        <v>36</v>
      </c>
      <c r="B19" s="148"/>
      <c r="C19" s="212"/>
      <c r="E19" s="67"/>
      <c r="F19" s="218">
        <v>56</v>
      </c>
      <c r="G19" s="219">
        <v>36</v>
      </c>
      <c r="H19" s="219">
        <v>55</v>
      </c>
      <c r="I19" s="121"/>
      <c r="J19" s="220"/>
    </row>
    <row r="20" spans="1:3" s="122" customFormat="1" ht="16.5" customHeight="1" thickBot="1">
      <c r="A20" s="209">
        <v>35</v>
      </c>
      <c r="B20" s="123"/>
      <c r="C20" s="210"/>
    </row>
    <row r="21" spans="1:12" s="122" customFormat="1" ht="16.5" customHeight="1" thickBot="1">
      <c r="A21" s="211">
        <v>34</v>
      </c>
      <c r="B21" s="148"/>
      <c r="C21" s="212" t="s">
        <v>173</v>
      </c>
      <c r="E21" s="62" t="s">
        <v>0</v>
      </c>
      <c r="F21" s="188" t="s">
        <v>163</v>
      </c>
      <c r="G21" s="145"/>
      <c r="H21" s="145"/>
      <c r="I21" s="145"/>
      <c r="J21" s="216" t="s">
        <v>74</v>
      </c>
      <c r="L21" s="122" t="s">
        <v>201</v>
      </c>
    </row>
    <row r="22" spans="1:12" s="122" customFormat="1" ht="16.5" customHeight="1" thickBot="1">
      <c r="A22" s="209">
        <v>33</v>
      </c>
      <c r="B22" s="123"/>
      <c r="C22" s="210"/>
      <c r="E22" s="21" t="s">
        <v>75</v>
      </c>
      <c r="F22" s="110">
        <v>440</v>
      </c>
      <c r="G22" s="110"/>
      <c r="H22" s="110"/>
      <c r="I22" s="110"/>
      <c r="J22" s="217"/>
      <c r="L22" s="122">
        <f>700+712+455*3+260</f>
        <v>3037</v>
      </c>
    </row>
    <row r="23" spans="1:10" s="122" customFormat="1" ht="16.5" customHeight="1" thickBot="1">
      <c r="A23" s="211">
        <v>32</v>
      </c>
      <c r="B23" s="148"/>
      <c r="C23" s="212" t="s">
        <v>168</v>
      </c>
      <c r="E23" s="63" t="s">
        <v>76</v>
      </c>
      <c r="F23" s="110">
        <v>159</v>
      </c>
      <c r="G23" s="110"/>
      <c r="H23" s="110"/>
      <c r="I23" s="110"/>
      <c r="J23" s="217"/>
    </row>
    <row r="24" spans="1:10" s="122" customFormat="1" ht="16.5" customHeight="1" thickBot="1">
      <c r="A24" s="209">
        <v>31</v>
      </c>
      <c r="B24" s="123"/>
      <c r="C24" s="210"/>
      <c r="E24" s="64" t="s">
        <v>77</v>
      </c>
      <c r="F24" s="65" t="s">
        <v>78</v>
      </c>
      <c r="G24" s="66" t="s">
        <v>79</v>
      </c>
      <c r="H24" s="66" t="s">
        <v>80</v>
      </c>
      <c r="I24" s="65" t="s">
        <v>81</v>
      </c>
      <c r="J24" s="217"/>
    </row>
    <row r="25" spans="1:10" s="122" customFormat="1" ht="16.5" customHeight="1" thickBot="1">
      <c r="A25" s="211">
        <v>30</v>
      </c>
      <c r="B25" s="148"/>
      <c r="C25" s="212"/>
      <c r="E25" s="67"/>
      <c r="F25" s="218">
        <v>55</v>
      </c>
      <c r="G25" s="219">
        <v>55</v>
      </c>
      <c r="H25" s="219">
        <v>27</v>
      </c>
      <c r="I25" s="121"/>
      <c r="J25" s="220"/>
    </row>
    <row r="26" spans="1:3" s="122" customFormat="1" ht="16.5" customHeight="1" thickBot="1">
      <c r="A26" s="209">
        <v>29</v>
      </c>
      <c r="B26" s="123"/>
      <c r="C26" s="210"/>
    </row>
    <row r="27" spans="1:10" s="122" customFormat="1" ht="16.5" customHeight="1" thickBot="1">
      <c r="A27" s="211">
        <v>28</v>
      </c>
      <c r="B27" s="148"/>
      <c r="C27" s="212" t="s">
        <v>170</v>
      </c>
      <c r="E27" s="62" t="s">
        <v>0</v>
      </c>
      <c r="F27" s="188" t="s">
        <v>164</v>
      </c>
      <c r="G27" s="145"/>
      <c r="H27" s="145"/>
      <c r="I27" s="145"/>
      <c r="J27" s="216" t="s">
        <v>74</v>
      </c>
    </row>
    <row r="28" spans="1:10" s="122" customFormat="1" ht="16.5" customHeight="1" thickBot="1">
      <c r="A28" s="209">
        <v>27</v>
      </c>
      <c r="B28" s="123"/>
      <c r="C28" s="210"/>
      <c r="E28" s="21" t="s">
        <v>75</v>
      </c>
      <c r="F28" s="110">
        <v>312</v>
      </c>
      <c r="G28" s="110"/>
      <c r="H28" s="110"/>
      <c r="I28" s="110"/>
      <c r="J28" s="217"/>
    </row>
    <row r="29" spans="1:10" s="122" customFormat="1" ht="16.5" customHeight="1" thickBot="1">
      <c r="A29" s="211">
        <v>26</v>
      </c>
      <c r="B29" s="148"/>
      <c r="C29" s="212"/>
      <c r="E29" s="63" t="s">
        <v>76</v>
      </c>
      <c r="F29" s="110">
        <v>252</v>
      </c>
      <c r="G29" s="110"/>
      <c r="H29" s="110"/>
      <c r="I29" s="110"/>
      <c r="J29" s="217"/>
    </row>
    <row r="30" spans="1:10" s="122" customFormat="1" ht="16.5" customHeight="1" thickBot="1">
      <c r="A30" s="209">
        <v>25</v>
      </c>
      <c r="B30" s="123"/>
      <c r="C30" s="210" t="s">
        <v>171</v>
      </c>
      <c r="E30" s="64" t="s">
        <v>77</v>
      </c>
      <c r="F30" s="65" t="s">
        <v>78</v>
      </c>
      <c r="G30" s="66" t="s">
        <v>79</v>
      </c>
      <c r="H30" s="66" t="s">
        <v>80</v>
      </c>
      <c r="I30" s="65" t="s">
        <v>81</v>
      </c>
      <c r="J30" s="217"/>
    </row>
    <row r="31" spans="1:10" s="122" customFormat="1" ht="16.5" customHeight="1" thickBot="1">
      <c r="A31" s="211">
        <v>24</v>
      </c>
      <c r="B31" s="148"/>
      <c r="C31" s="212" t="s">
        <v>172</v>
      </c>
      <c r="E31" s="67"/>
      <c r="F31" s="218">
        <v>52</v>
      </c>
      <c r="G31" s="219">
        <v>79</v>
      </c>
      <c r="H31" s="219">
        <v>26</v>
      </c>
      <c r="I31" s="121"/>
      <c r="J31" s="220"/>
    </row>
    <row r="32" spans="1:3" s="122" customFormat="1" ht="16.5" customHeight="1" thickBot="1">
      <c r="A32" s="209">
        <v>23</v>
      </c>
      <c r="B32" s="123"/>
      <c r="C32" s="210"/>
    </row>
    <row r="33" spans="1:10" s="122" customFormat="1" ht="16.5" customHeight="1" thickBot="1">
      <c r="A33" s="211">
        <v>22</v>
      </c>
      <c r="B33" s="148"/>
      <c r="C33" s="212"/>
      <c r="E33" s="62" t="s">
        <v>0</v>
      </c>
      <c r="F33" s="188" t="s">
        <v>165</v>
      </c>
      <c r="G33" s="145"/>
      <c r="H33" s="145"/>
      <c r="I33" s="145"/>
      <c r="J33" s="216" t="s">
        <v>74</v>
      </c>
    </row>
    <row r="34" spans="1:10" s="122" customFormat="1" ht="16.5" customHeight="1" thickBot="1">
      <c r="A34" s="209">
        <v>21</v>
      </c>
      <c r="B34" s="123"/>
      <c r="C34" s="210"/>
      <c r="E34" s="21" t="s">
        <v>75</v>
      </c>
      <c r="F34" s="110">
        <v>440</v>
      </c>
      <c r="G34" s="110"/>
      <c r="H34" s="110"/>
      <c r="I34" s="110"/>
      <c r="J34" s="217"/>
    </row>
    <row r="35" spans="1:10" s="122" customFormat="1" ht="16.5" customHeight="1" thickBot="1">
      <c r="A35" s="211">
        <v>20</v>
      </c>
      <c r="B35" s="148"/>
      <c r="C35" s="212"/>
      <c r="E35" s="63" t="s">
        <v>76</v>
      </c>
      <c r="F35" s="110">
        <v>162</v>
      </c>
      <c r="G35" s="110"/>
      <c r="H35" s="110"/>
      <c r="I35" s="110"/>
      <c r="J35" s="217"/>
    </row>
    <row r="36" spans="1:10" s="122" customFormat="1" ht="16.5" customHeight="1" thickBot="1">
      <c r="A36" s="209">
        <v>19</v>
      </c>
      <c r="B36" s="123"/>
      <c r="C36" s="210"/>
      <c r="E36" s="64" t="s">
        <v>77</v>
      </c>
      <c r="F36" s="65" t="s">
        <v>78</v>
      </c>
      <c r="G36" s="66" t="s">
        <v>79</v>
      </c>
      <c r="H36" s="66" t="s">
        <v>80</v>
      </c>
      <c r="I36" s="65" t="s">
        <v>81</v>
      </c>
      <c r="J36" s="217"/>
    </row>
    <row r="37" spans="1:10" s="122" customFormat="1" ht="16.5" customHeight="1" thickBot="1">
      <c r="A37" s="211">
        <v>18</v>
      </c>
      <c r="B37" s="148"/>
      <c r="C37" s="212"/>
      <c r="E37" s="67"/>
      <c r="F37" s="218">
        <v>55</v>
      </c>
      <c r="G37" s="219">
        <v>55</v>
      </c>
      <c r="H37" s="219">
        <v>21</v>
      </c>
      <c r="I37" s="121"/>
      <c r="J37" s="220"/>
    </row>
    <row r="38" spans="1:3" s="122" customFormat="1" ht="16.5" customHeight="1" thickBot="1">
      <c r="A38" s="209">
        <v>17</v>
      </c>
      <c r="B38" s="123"/>
      <c r="C38" s="210"/>
    </row>
    <row r="39" spans="1:10" s="122" customFormat="1" ht="16.5" customHeight="1" thickBot="1">
      <c r="A39" s="211">
        <v>16</v>
      </c>
      <c r="B39" s="148"/>
      <c r="C39" s="212"/>
      <c r="E39" s="62" t="s">
        <v>0</v>
      </c>
      <c r="F39" s="188" t="s">
        <v>166</v>
      </c>
      <c r="G39" s="145"/>
      <c r="H39" s="145"/>
      <c r="I39" s="145"/>
      <c r="J39" s="216" t="s">
        <v>74</v>
      </c>
    </row>
    <row r="40" spans="1:10" s="122" customFormat="1" ht="16.5" customHeight="1" thickBot="1">
      <c r="A40" s="209">
        <v>15</v>
      </c>
      <c r="B40" s="123"/>
      <c r="C40" s="210"/>
      <c r="E40" s="21" t="s">
        <v>75</v>
      </c>
      <c r="F40" s="110">
        <v>114</v>
      </c>
      <c r="G40" s="110"/>
      <c r="H40" s="110"/>
      <c r="I40" s="110"/>
      <c r="J40" s="217"/>
    </row>
    <row r="41" spans="1:10" s="122" customFormat="1" ht="16.5" customHeight="1" thickBot="1">
      <c r="A41" s="211">
        <v>14</v>
      </c>
      <c r="B41" s="148"/>
      <c r="C41" s="212"/>
      <c r="E41" s="63" t="s">
        <v>76</v>
      </c>
      <c r="F41" s="110">
        <v>92</v>
      </c>
      <c r="G41" s="110"/>
      <c r="H41" s="110"/>
      <c r="I41" s="110"/>
      <c r="J41" s="217"/>
    </row>
    <row r="42" spans="1:10" s="122" customFormat="1" ht="16.5" customHeight="1" thickBot="1">
      <c r="A42" s="209">
        <v>13</v>
      </c>
      <c r="B42" s="123"/>
      <c r="C42" s="210"/>
      <c r="E42" s="64" t="s">
        <v>77</v>
      </c>
      <c r="F42" s="65" t="s">
        <v>78</v>
      </c>
      <c r="G42" s="66" t="s">
        <v>79</v>
      </c>
      <c r="H42" s="66" t="s">
        <v>80</v>
      </c>
      <c r="I42" s="65" t="s">
        <v>81</v>
      </c>
      <c r="J42" s="217"/>
    </row>
    <row r="43" spans="1:10" s="122" customFormat="1" ht="16.5" customHeight="1" thickBot="1">
      <c r="A43" s="211">
        <v>12</v>
      </c>
      <c r="B43" s="148"/>
      <c r="C43" s="212"/>
      <c r="E43" s="67"/>
      <c r="F43" s="218">
        <v>19</v>
      </c>
      <c r="G43" s="219">
        <v>19</v>
      </c>
      <c r="H43" s="219">
        <v>16</v>
      </c>
      <c r="I43" s="121"/>
      <c r="J43" s="220"/>
    </row>
    <row r="44" spans="1:3" s="122" customFormat="1" ht="16.5" customHeight="1" thickBot="1">
      <c r="A44" s="209">
        <v>11</v>
      </c>
      <c r="B44" s="123"/>
      <c r="C44" s="210"/>
    </row>
    <row r="45" spans="1:10" s="122" customFormat="1" ht="16.5" customHeight="1" thickBot="1">
      <c r="A45" s="211">
        <v>10</v>
      </c>
      <c r="B45" s="148"/>
      <c r="C45" s="212"/>
      <c r="E45" s="68" t="s">
        <v>0</v>
      </c>
      <c r="F45" s="145"/>
      <c r="G45" s="145"/>
      <c r="H45" s="145"/>
      <c r="I45" s="145"/>
      <c r="J45" s="216" t="s">
        <v>74</v>
      </c>
    </row>
    <row r="46" spans="1:10" s="122" customFormat="1" ht="16.5" customHeight="1" thickBot="1">
      <c r="A46" s="209">
        <v>9</v>
      </c>
      <c r="B46" s="123"/>
      <c r="C46" s="210"/>
      <c r="E46"/>
      <c r="F46" s="110"/>
      <c r="G46" s="110"/>
      <c r="H46" s="110"/>
      <c r="I46" s="110"/>
      <c r="J46" s="217"/>
    </row>
    <row r="47" spans="1:10" s="122" customFormat="1" ht="16.5" customHeight="1" thickBot="1">
      <c r="A47" s="211">
        <v>8</v>
      </c>
      <c r="B47" s="148"/>
      <c r="C47" s="212"/>
      <c r="E47" s="69" t="s">
        <v>76</v>
      </c>
      <c r="F47" s="110"/>
      <c r="G47" s="110"/>
      <c r="H47" s="110"/>
      <c r="I47" s="110"/>
      <c r="J47" s="217"/>
    </row>
    <row r="48" spans="1:10" s="122" customFormat="1" ht="16.5" customHeight="1" thickBot="1">
      <c r="A48" s="209">
        <v>7</v>
      </c>
      <c r="B48" s="123"/>
      <c r="C48" s="210"/>
      <c r="E48" s="70" t="s">
        <v>77</v>
      </c>
      <c r="F48" s="65" t="s">
        <v>78</v>
      </c>
      <c r="G48" s="66" t="s">
        <v>79</v>
      </c>
      <c r="H48" s="66" t="s">
        <v>80</v>
      </c>
      <c r="I48" s="65" t="s">
        <v>81</v>
      </c>
      <c r="J48" s="217"/>
    </row>
    <row r="49" spans="1:10" s="122" customFormat="1" ht="16.5" customHeight="1" thickBot="1">
      <c r="A49" s="211">
        <v>6</v>
      </c>
      <c r="B49" s="148"/>
      <c r="C49" s="212"/>
      <c r="E49" s="71"/>
      <c r="F49" s="221"/>
      <c r="G49" s="219"/>
      <c r="H49" s="219"/>
      <c r="I49" s="121"/>
      <c r="J49" s="220"/>
    </row>
    <row r="50" spans="1:3" s="122" customFormat="1" ht="16.5" customHeight="1" thickBot="1">
      <c r="A50" s="209">
        <v>5</v>
      </c>
      <c r="B50" s="123"/>
      <c r="C50" s="210"/>
    </row>
    <row r="51" spans="1:10" s="122" customFormat="1" ht="16.5" customHeight="1" thickBot="1">
      <c r="A51" s="222">
        <v>4</v>
      </c>
      <c r="B51" s="223"/>
      <c r="C51" s="224"/>
      <c r="E51" s="225" t="s">
        <v>82</v>
      </c>
      <c r="F51" s="146"/>
      <c r="G51" s="146"/>
      <c r="H51" s="146"/>
      <c r="I51" s="146"/>
      <c r="J51" s="147"/>
    </row>
    <row r="52" spans="1:10" s="122" customFormat="1" ht="16.5" customHeight="1" thickBot="1" thickTop="1">
      <c r="A52" s="202" t="s">
        <v>83</v>
      </c>
      <c r="B52" s="139"/>
      <c r="C52" s="226"/>
      <c r="E52" s="72" t="s">
        <v>84</v>
      </c>
      <c r="F52" s="73"/>
      <c r="G52" s="73"/>
      <c r="H52" s="73"/>
      <c r="I52" s="73"/>
      <c r="J52" s="74"/>
    </row>
    <row r="53" ht="15" customHeight="1">
      <c r="E53" t="s">
        <v>215</v>
      </c>
    </row>
    <row r="54" spans="3:8" ht="15" customHeight="1">
      <c r="C54" t="s">
        <v>206</v>
      </c>
      <c r="E54" t="s">
        <v>202</v>
      </c>
      <c r="F54" s="314" t="s">
        <v>203</v>
      </c>
      <c r="G54" s="314" t="s">
        <v>204</v>
      </c>
      <c r="H54" s="314" t="s">
        <v>205</v>
      </c>
    </row>
    <row r="55" spans="3:8" ht="13.5">
      <c r="C55" t="s">
        <v>206</v>
      </c>
      <c r="E55">
        <f>459*3/2</f>
        <v>688.5</v>
      </c>
      <c r="F55" s="314">
        <v>3699</v>
      </c>
      <c r="G55" s="314">
        <v>3736</v>
      </c>
      <c r="H55" s="314">
        <v>3745</v>
      </c>
    </row>
    <row r="56" spans="3:8" ht="13.5">
      <c r="C56" t="s">
        <v>207</v>
      </c>
      <c r="E56">
        <f>468*3/2</f>
        <v>702</v>
      </c>
      <c r="F56" s="314">
        <v>696</v>
      </c>
      <c r="G56" s="314">
        <v>524</v>
      </c>
      <c r="H56" s="314">
        <f>427-149</f>
        <v>278</v>
      </c>
    </row>
    <row r="57" spans="3:8" ht="13.5">
      <c r="C57" t="s">
        <v>208</v>
      </c>
      <c r="E57">
        <f>458*3/2</f>
        <v>687</v>
      </c>
      <c r="F57" s="314">
        <v>7</v>
      </c>
      <c r="G57" s="314">
        <v>696</v>
      </c>
      <c r="H57" s="314">
        <f>439-149</f>
        <v>290</v>
      </c>
    </row>
    <row r="58" spans="5:8" ht="13.5">
      <c r="E58">
        <f>457*3/2</f>
        <v>685.5</v>
      </c>
      <c r="F58" s="314">
        <f>218-149</f>
        <v>69</v>
      </c>
      <c r="G58" s="314"/>
      <c r="H58" s="314">
        <f>423-149</f>
        <v>274</v>
      </c>
    </row>
    <row r="59" spans="5:8" ht="13.5">
      <c r="E59">
        <f>454*3/2</f>
        <v>681</v>
      </c>
      <c r="F59" s="314">
        <f>217-149</f>
        <v>68</v>
      </c>
      <c r="G59" s="314"/>
      <c r="H59" s="314">
        <f>429-149</f>
        <v>280</v>
      </c>
    </row>
    <row r="60" spans="3:8" ht="13.5">
      <c r="C60" t="s">
        <v>209</v>
      </c>
      <c r="E60">
        <f>459/2-98</f>
        <v>131.5</v>
      </c>
      <c r="F60" s="314">
        <f>427-149</f>
        <v>278</v>
      </c>
      <c r="G60" s="314"/>
      <c r="H60" s="314"/>
    </row>
    <row r="61" spans="3:8" ht="13.5">
      <c r="C61" t="s">
        <v>209</v>
      </c>
      <c r="E61">
        <f>236-98</f>
        <v>138</v>
      </c>
      <c r="F61" s="314">
        <f>439-149</f>
        <v>290</v>
      </c>
      <c r="G61" s="314"/>
      <c r="H61" s="314"/>
    </row>
    <row r="62" spans="3:8" ht="13.5">
      <c r="C62" t="s">
        <v>209</v>
      </c>
      <c r="E62">
        <f>475*3/2</f>
        <v>712.5</v>
      </c>
      <c r="F62" s="314"/>
      <c r="G62" s="314"/>
      <c r="H62" s="314"/>
    </row>
    <row r="63" spans="3:8" ht="13.5">
      <c r="C63" t="s">
        <v>209</v>
      </c>
      <c r="F63" s="314"/>
      <c r="G63" s="314"/>
      <c r="H63" s="314"/>
    </row>
    <row r="64" spans="3:8" ht="13.5">
      <c r="C64" t="s">
        <v>209</v>
      </c>
      <c r="F64" s="314"/>
      <c r="G64" s="314"/>
      <c r="H64" s="314"/>
    </row>
    <row r="65" spans="3:8" ht="13.5">
      <c r="C65" t="s">
        <v>209</v>
      </c>
      <c r="F65" s="314"/>
      <c r="G65" s="314"/>
      <c r="H65" s="314"/>
    </row>
    <row r="66" spans="3:8" ht="13.5">
      <c r="C66" t="s">
        <v>209</v>
      </c>
      <c r="E66">
        <f>SUM(E55:E65)</f>
        <v>4426</v>
      </c>
      <c r="F66" s="314">
        <f>SUM(F55:F65)</f>
        <v>5107</v>
      </c>
      <c r="G66" s="314">
        <f>SUM(G55:G65)</f>
        <v>4956</v>
      </c>
      <c r="H66" s="314">
        <f>SUM(H55:H65)</f>
        <v>4867</v>
      </c>
    </row>
    <row r="67" spans="3:8" ht="13.5">
      <c r="C67" t="s">
        <v>209</v>
      </c>
      <c r="E67" t="s">
        <v>196</v>
      </c>
      <c r="F67" s="314"/>
      <c r="G67" s="314"/>
      <c r="H67" s="314" t="s">
        <v>210</v>
      </c>
    </row>
    <row r="68" spans="3:8" ht="13.5">
      <c r="C68" t="s">
        <v>209</v>
      </c>
      <c r="E68" t="s">
        <v>212</v>
      </c>
      <c r="F68" s="314"/>
      <c r="G68" s="314"/>
      <c r="H68" s="314"/>
    </row>
    <row r="69" spans="5:8" ht="13.5">
      <c r="E69" t="s">
        <v>191</v>
      </c>
      <c r="F69" s="314"/>
      <c r="G69" s="314"/>
      <c r="H69" s="314"/>
    </row>
    <row r="70" spans="3:8" ht="13.5">
      <c r="C70" t="s">
        <v>211</v>
      </c>
      <c r="F70" s="314" t="s">
        <v>216</v>
      </c>
      <c r="G70" s="314" t="s">
        <v>214</v>
      </c>
      <c r="H70" s="314" t="s">
        <v>217</v>
      </c>
    </row>
    <row r="71" ht="13.5">
      <c r="C71" t="s">
        <v>211</v>
      </c>
    </row>
    <row r="72" ht="13.5">
      <c r="C72" t="s">
        <v>211</v>
      </c>
    </row>
  </sheetData>
  <sheetProtection/>
  <mergeCells count="4">
    <mergeCell ref="A1:J1"/>
    <mergeCell ref="E3:I3"/>
    <mergeCell ref="E6:E9"/>
    <mergeCell ref="E10:E13"/>
  </mergeCells>
  <printOptions/>
  <pageMargins left="0.1968503937007874" right="0.1968503937007874" top="0.3937007874015748" bottom="0.3937007874015748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</dc:creator>
  <cp:keywords/>
  <dc:description/>
  <cp:lastModifiedBy>yuuya_suzuki</cp:lastModifiedBy>
  <cp:lastPrinted>2010-04-03T08:34:08Z</cp:lastPrinted>
  <dcterms:created xsi:type="dcterms:W3CDTF">2005-09-04T08:21:36Z</dcterms:created>
  <dcterms:modified xsi:type="dcterms:W3CDTF">2010-12-11T19:46:19Z</dcterms:modified>
  <cp:category/>
  <cp:version/>
  <cp:contentType/>
  <cp:contentStatus/>
</cp:coreProperties>
</file>