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9000" activeTab="2"/>
  </bookViews>
  <sheets>
    <sheet name="印刷シート" sheetId="1" r:id="rId1"/>
    <sheet name="レコードシート" sheetId="2" r:id="rId2"/>
    <sheet name="基本シート" sheetId="3" r:id="rId3"/>
    <sheet name="特技シート" sheetId="4" r:id="rId4"/>
    <sheet name="参照欄" sheetId="5" r:id="rId5"/>
    <sheet name="バージョン情報" sheetId="6" r:id="rId6"/>
  </sheets>
  <definedNames>
    <definedName name="_xlnm._FilterDatabase" localSheetId="4" hidden="1">'参照欄'!$AC$1:$AC$5663</definedName>
    <definedName name="_xlfn.SUMIFS" hidden="1">#NAME?</definedName>
    <definedName name="ALS2">'参照欄'!$B$2:$B$46</definedName>
    <definedName name="_xlnm.Print_Area" localSheetId="0">'印刷シート'!$A$1:$DN$129</definedName>
    <definedName name="_xlnm.Print_Area" localSheetId="3">'特技シート'!$B$1:$J$71</definedName>
    <definedName name="_xlnm.Print_Titles" localSheetId="3">'特技シート'!$1:$1</definedName>
    <definedName name="アーティスト">'参照欄'!$W$117</definedName>
    <definedName name="アサシン">'参照欄'!$W$122</definedName>
    <definedName name="アタッカー">'参照欄'!$W$103</definedName>
    <definedName name="アルケミスト">'参照欄'!$W$106</definedName>
    <definedName name="アルフ">'参照欄'!$W$132</definedName>
    <definedName name="ヴァーハナ">'参照欄'!$W$140</definedName>
    <definedName name="ヴァグランツ">'参照欄'!$W$126</definedName>
    <definedName name="ヴァルキリー">'参照欄'!$W$115</definedName>
    <definedName name="ウィザード">'参照欄'!$W$127</definedName>
    <definedName name="エイリアス">'参照欄'!$W$133</definedName>
    <definedName name="エージェント">'参照欄'!$W$107</definedName>
    <definedName name="エレメンタラー">'参照欄'!$W$128</definedName>
    <definedName name="エンチャンター">'参照欄'!$W$105</definedName>
    <definedName name="オウガ">'参照欄'!$W$121</definedName>
    <definedName name="オーヴァーランダー">'参照欄'!$W$108</definedName>
    <definedName name="ガンスリンガー">'参照欄'!$W$109</definedName>
    <definedName name="キャスター">'参照欄'!$W$104</definedName>
    <definedName name="クエスト">'参照欄'!$AL$10:$AL$11</definedName>
    <definedName name="クラス">'参照欄'!$Y$2:$Y$46</definedName>
    <definedName name="クラス表示">'参照欄'!$Y$1:$Z$46</definedName>
    <definedName name="グラップラー">'参照欄'!$W$123</definedName>
    <definedName name="サイキック_ESP">'参照欄'!$W$139</definedName>
    <definedName name="サイキック_PK">'参照欄'!$W$138</definedName>
    <definedName name="サムライ">'参照欄'!$W$129</definedName>
    <definedName name="サモナー">'参照欄'!$W$124</definedName>
    <definedName name="ソーサラー">'参照欄'!$W$134</definedName>
    <definedName name="ソードマスター">'参照欄'!$W$110</definedName>
    <definedName name="ゾルダート">'参照欄'!$W$135</definedName>
    <definedName name="ダークワン">'参照欄'!$W$111</definedName>
    <definedName name="ニンジャ">'参照欄'!$W$136</definedName>
    <definedName name="ハンター">'参照欄'!$W$130</definedName>
    <definedName name="パンツァーリッター">'参照欄'!$W$131</definedName>
    <definedName name="フォックステイル">'参照欄'!$W$116</definedName>
    <definedName name="ホムンクルス_共生型">'参照欄'!$W$118</definedName>
    <definedName name="ホムンクルス_独立型">'参照欄'!$W$119</definedName>
    <definedName name="ミスティック">'参照欄'!$W$125</definedName>
    <definedName name="ミッショナール">'参照欄'!$W$137</definedName>
    <definedName name="メイジ">'参照欄'!$W$112</definedName>
    <definedName name="リターナー">'参照欄'!$W$120</definedName>
    <definedName name="リンクス">'参照欄'!$W$141</definedName>
    <definedName name="ルーンナイト">'参照欄'!$W$113</definedName>
    <definedName name="レジェンド">'参照欄'!$W$114</definedName>
    <definedName name="ワード_自然神">'参照欄'!$W$1:$W$17</definedName>
    <definedName name="ワード_天空神">'参照欄'!$W$18:$W$34</definedName>
    <definedName name="ワード_破壊神">'参照欄'!$W$35:$W$51</definedName>
    <definedName name="ワード_武神">'参照欄'!$W$52:$W$68</definedName>
    <definedName name="ワード_豊穣神">'参照欄'!$W$69:$W$85</definedName>
    <definedName name="ワード_魔術神">'参照欄'!$W$86:$W$102</definedName>
    <definedName name="加護">'参照欄'!$AL$13:$AO$32</definedName>
    <definedName name="属性">'参照欄'!$AL$41:$AL$49</definedName>
    <definedName name="能力">'参照欄'!$AL$35:$AL$40</definedName>
  </definedNames>
  <calcPr fullCalcOnLoad="1"/>
</workbook>
</file>

<file path=xl/comments3.xml><?xml version="1.0" encoding="utf-8"?>
<comments xmlns="http://schemas.openxmlformats.org/spreadsheetml/2006/main">
  <authors>
    <author>Koshiba Toshiaki</author>
    <author>culloss</author>
  </authors>
  <commentList>
    <comment ref="K6" authorId="0">
      <text>
        <r>
          <rPr>
            <b/>
            <sz val="9"/>
            <rFont val="ＭＳ Ｐゴシック"/>
            <family val="3"/>
          </rPr>
          <t>サクセションなどで得た加護を入力</t>
        </r>
      </text>
    </comment>
    <comment ref="B3" authorId="1">
      <text>
        <r>
          <rPr>
            <b/>
            <sz val="9"/>
            <rFont val="ＭＳ Ｐゴシック"/>
            <family val="3"/>
          </rPr>
          <t>初期でクラスを重複させる場合は、最初に連続してクラスを並べ、上の方にクラスレベルを入力</t>
        </r>
      </text>
    </comment>
    <comment ref="K3" authorId="1">
      <text>
        <r>
          <rPr>
            <b/>
            <sz val="9"/>
            <rFont val="ＭＳ Ｐゴシック"/>
            <family val="3"/>
          </rPr>
          <t>クラスを選択した後に加護を選択する。</t>
        </r>
      </text>
    </comment>
  </commentList>
</comments>
</file>

<file path=xl/comments4.xml><?xml version="1.0" encoding="utf-8"?>
<comments xmlns="http://schemas.openxmlformats.org/spreadsheetml/2006/main">
  <authors>
    <author>culloss</author>
  </authors>
  <commentList>
    <comment ref="B2" authorId="0">
      <text>
        <r>
          <rPr>
            <b/>
            <sz val="9"/>
            <rFont val="ＭＳ Ｐゴシック"/>
            <family val="3"/>
          </rPr>
          <t>自動取得以外の特技を入力</t>
        </r>
      </text>
    </comment>
    <comment ref="A2" authorId="0">
      <text>
        <r>
          <rPr>
            <b/>
            <sz val="9"/>
            <rFont val="ＭＳ Ｐゴシック"/>
            <family val="3"/>
          </rPr>
          <t>汎用特技かクラスによって得られた特技かを明記すること</t>
        </r>
      </text>
    </comment>
  </commentList>
</comments>
</file>

<file path=xl/sharedStrings.xml><?xml version="1.0" encoding="utf-8"?>
<sst xmlns="http://schemas.openxmlformats.org/spreadsheetml/2006/main" count="2335" uniqueCount="1449">
  <si>
    <t>体力</t>
  </si>
  <si>
    <t>反射</t>
  </si>
  <si>
    <t>知覚</t>
  </si>
  <si>
    <t>理知</t>
  </si>
  <si>
    <t>意思</t>
  </si>
  <si>
    <t>幸運</t>
  </si>
  <si>
    <t>クラス名</t>
  </si>
  <si>
    <t>対象</t>
  </si>
  <si>
    <t>射程</t>
  </si>
  <si>
    <t>代償</t>
  </si>
  <si>
    <t>参照P</t>
  </si>
  <si>
    <t>ﾚﾍﾞﾙ</t>
  </si>
  <si>
    <t>効果</t>
  </si>
  <si>
    <t>加護</t>
  </si>
  <si>
    <t>ブラギ</t>
  </si>
  <si>
    <t>ヘイムダル</t>
  </si>
  <si>
    <t>オーディン</t>
  </si>
  <si>
    <t>ヘルモード</t>
  </si>
  <si>
    <t>バルドル</t>
  </si>
  <si>
    <t>ニョルド</t>
  </si>
  <si>
    <t>ティール</t>
  </si>
  <si>
    <t>ミューズ</t>
  </si>
  <si>
    <t>オーヴァーランダー2</t>
  </si>
  <si>
    <t>オーヴァーランダー3</t>
  </si>
  <si>
    <t>オーヴァーランダー4</t>
  </si>
  <si>
    <t>オーヴァーランダー5</t>
  </si>
  <si>
    <t>オーヴァーランダー6</t>
  </si>
  <si>
    <t>オーヴァーランダー7</t>
  </si>
  <si>
    <t>オーヴァーランダー8</t>
  </si>
  <si>
    <t>オーヴァーランダー9</t>
  </si>
  <si>
    <t>オーヴァーランダー10</t>
  </si>
  <si>
    <t>ガンスリンガー2</t>
  </si>
  <si>
    <t>ガンスリンガー3</t>
  </si>
  <si>
    <t>ガンスリンガー4</t>
  </si>
  <si>
    <t>シャード</t>
  </si>
  <si>
    <t>色彩</t>
  </si>
  <si>
    <t>形状</t>
  </si>
  <si>
    <t>場所</t>
  </si>
  <si>
    <t>ボーナス</t>
  </si>
  <si>
    <t>基本値</t>
  </si>
  <si>
    <t>武器の持ち方</t>
  </si>
  <si>
    <t>攻撃力/右</t>
  </si>
  <si>
    <t>攻撃力/左</t>
  </si>
  <si>
    <t>その他</t>
  </si>
  <si>
    <t>リアクション</t>
  </si>
  <si>
    <t>ダメージロール</t>
  </si>
  <si>
    <t>環境</t>
  </si>
  <si>
    <t>戦闘移動</t>
  </si>
  <si>
    <t>全力移動</t>
  </si>
  <si>
    <t>全力移動への修正</t>
  </si>
  <si>
    <t>全力移動係数修正</t>
  </si>
  <si>
    <t>戦闘移動への修正</t>
  </si>
  <si>
    <t>戦闘移動係数修正</t>
  </si>
  <si>
    <t>メジャー</t>
  </si>
  <si>
    <t>マイナー</t>
  </si>
  <si>
    <t>セットアップ</t>
  </si>
  <si>
    <t>イニシアチブ</t>
  </si>
  <si>
    <t>オート</t>
  </si>
  <si>
    <t>クリンナップ</t>
  </si>
  <si>
    <t>常時</t>
  </si>
  <si>
    <t>効果参照</t>
  </si>
  <si>
    <t>キャラクター名</t>
  </si>
  <si>
    <t>プレイヤー名</t>
  </si>
  <si>
    <t>種族</t>
  </si>
  <si>
    <t>年齢・性別</t>
  </si>
  <si>
    <t>魔導値</t>
  </si>
  <si>
    <t>レベル</t>
  </si>
  <si>
    <t>ダークワン4</t>
  </si>
  <si>
    <t>ダークワン5</t>
  </si>
  <si>
    <t>ダークワン6</t>
  </si>
  <si>
    <t>ダークワン7</t>
  </si>
  <si>
    <t>ダークワン8</t>
  </si>
  <si>
    <t>ダークワン9</t>
  </si>
  <si>
    <t>ダークワン10</t>
  </si>
  <si>
    <t>ダークワン2</t>
  </si>
  <si>
    <t>ダークワン3</t>
  </si>
  <si>
    <t>マリーシ</t>
  </si>
  <si>
    <t>総合レベル</t>
  </si>
  <si>
    <t>意志</t>
  </si>
  <si>
    <t>初期選択</t>
  </si>
  <si>
    <t>能力値</t>
  </si>
  <si>
    <t>能力基本値に対する修正</t>
  </si>
  <si>
    <t>能力基本値</t>
  </si>
  <si>
    <t>命中値</t>
  </si>
  <si>
    <t>回避値</t>
  </si>
  <si>
    <t>行動値</t>
  </si>
  <si>
    <t>耐久力</t>
  </si>
  <si>
    <t>攻撃力</t>
  </si>
  <si>
    <t>レベル</t>
  </si>
  <si>
    <t>右手</t>
  </si>
  <si>
    <t>左手</t>
  </si>
  <si>
    <t>防具</t>
  </si>
  <si>
    <t>その他1</t>
  </si>
  <si>
    <t>その他2</t>
  </si>
  <si>
    <t>その他3</t>
  </si>
  <si>
    <t>その他4</t>
  </si>
  <si>
    <t>その他5</t>
  </si>
  <si>
    <t>特技</t>
  </si>
  <si>
    <t>〈斬〉</t>
  </si>
  <si>
    <t>〈刺〉</t>
  </si>
  <si>
    <t>〈炎〉</t>
  </si>
  <si>
    <t>〈氷〉</t>
  </si>
  <si>
    <t>〈光〉</t>
  </si>
  <si>
    <t>〈神〉</t>
  </si>
  <si>
    <t>アクセサリ</t>
  </si>
  <si>
    <t>戦闘値</t>
  </si>
  <si>
    <t>魔道値</t>
  </si>
  <si>
    <t>抗魔値</t>
  </si>
  <si>
    <t>精神力</t>
  </si>
  <si>
    <t>〈殴〉</t>
  </si>
  <si>
    <t>〈雷〉</t>
  </si>
  <si>
    <t>〈闇〉</t>
  </si>
  <si>
    <t>未装備合計</t>
  </si>
  <si>
    <t>戦闘値合計</t>
  </si>
  <si>
    <t>ベース値</t>
  </si>
  <si>
    <t xml:space="preserve">ダメージ
</t>
  </si>
  <si>
    <t>ダイス</t>
  </si>
  <si>
    <t>特技修正</t>
  </si>
  <si>
    <t>特技合計</t>
  </si>
  <si>
    <t>アカラナータ</t>
  </si>
  <si>
    <t>ガンスリンガー5</t>
  </si>
  <si>
    <t>ガンスリンガー6</t>
  </si>
  <si>
    <t>ガンスリンガー7</t>
  </si>
  <si>
    <t>ガンスリンガー8</t>
  </si>
  <si>
    <t>ガンスリンガー9</t>
  </si>
  <si>
    <t>ガンスリンガー10</t>
  </si>
  <si>
    <t>ソードマスター2</t>
  </si>
  <si>
    <t>ソードマスター3</t>
  </si>
  <si>
    <t>ソードマスター4</t>
  </si>
  <si>
    <t>ソードマスター5</t>
  </si>
  <si>
    <t>ソードマスター6</t>
  </si>
  <si>
    <t>ソードマスター7</t>
  </si>
  <si>
    <t>ソードマスター8</t>
  </si>
  <si>
    <t>ソードマスター9</t>
  </si>
  <si>
    <t>ソードマスター10</t>
  </si>
  <si>
    <t>武器の属性</t>
  </si>
  <si>
    <t>ﾀﾞﾒｰｼﾞﾀﾞｲｽ</t>
  </si>
  <si>
    <t>出典</t>
  </si>
  <si>
    <t>トール</t>
  </si>
  <si>
    <t>イドゥン</t>
  </si>
  <si>
    <t>ネルガル</t>
  </si>
  <si>
    <t>タケミカヅチ</t>
  </si>
  <si>
    <t>エーギル</t>
  </si>
  <si>
    <t>ヘル</t>
  </si>
  <si>
    <t>ガイア</t>
  </si>
  <si>
    <t>カバー</t>
  </si>
  <si>
    <t>特技名</t>
  </si>
  <si>
    <t>種別</t>
  </si>
  <si>
    <t>タイミング</t>
  </si>
  <si>
    <t>ヴァルキリー2</t>
  </si>
  <si>
    <t>ヴァルキリー3</t>
  </si>
  <si>
    <t>ヴァルキリー4</t>
  </si>
  <si>
    <t>ヴァルキリー5</t>
  </si>
  <si>
    <t>ヴァルキリー6</t>
  </si>
  <si>
    <t>ヴァルキリー7</t>
  </si>
  <si>
    <t>ヴァルキリー8</t>
  </si>
  <si>
    <t>ヴァルキリー9</t>
  </si>
  <si>
    <t>ヴァルキリー10</t>
  </si>
  <si>
    <t>エージェント2</t>
  </si>
  <si>
    <t>エージェント3</t>
  </si>
  <si>
    <t>エージェント4</t>
  </si>
  <si>
    <t>エージェント5</t>
  </si>
  <si>
    <t>エージェント6</t>
  </si>
  <si>
    <t>エージェント7</t>
  </si>
  <si>
    <t>エージェント8</t>
  </si>
  <si>
    <t>エージェント9</t>
  </si>
  <si>
    <t>エージェント10</t>
  </si>
  <si>
    <t>アルケミスト2</t>
  </si>
  <si>
    <t>アルケミスト3</t>
  </si>
  <si>
    <t>アルケミスト4</t>
  </si>
  <si>
    <t>アルケミスト5</t>
  </si>
  <si>
    <t>アルケミスト6</t>
  </si>
  <si>
    <t>アルケミスト7</t>
  </si>
  <si>
    <t>アルケミスト8</t>
  </si>
  <si>
    <t>アルケミスト9</t>
  </si>
  <si>
    <t>アルケミスト10</t>
  </si>
  <si>
    <t>ルーンナイト2</t>
  </si>
  <si>
    <t>ルーンナイト3</t>
  </si>
  <si>
    <t>ルーンナイト4</t>
  </si>
  <si>
    <t>ルーンナイト5</t>
  </si>
  <si>
    <t>ルーンナイト6</t>
  </si>
  <si>
    <t>ルーンナイト7</t>
  </si>
  <si>
    <t>ルーンナイト8</t>
  </si>
  <si>
    <t>ルーンナイト9</t>
  </si>
  <si>
    <t>ルーンナイト10</t>
  </si>
  <si>
    <t>レジェンド2</t>
  </si>
  <si>
    <t>レジェンド3</t>
  </si>
  <si>
    <t>レジェンド4</t>
  </si>
  <si>
    <t>レジェンド5</t>
  </si>
  <si>
    <t>レジェンド6</t>
  </si>
  <si>
    <t>レジェンド7</t>
  </si>
  <si>
    <t>レジェンド8</t>
  </si>
  <si>
    <t>レジェンド9</t>
  </si>
  <si>
    <t>レジェンド10</t>
  </si>
  <si>
    <t>フォックステイル2</t>
  </si>
  <si>
    <t>フォックステイル3</t>
  </si>
  <si>
    <t>フォックステイル4</t>
  </si>
  <si>
    <t>フォックステイル5</t>
  </si>
  <si>
    <t>フォックステイル6</t>
  </si>
  <si>
    <t>フォックステイル7</t>
  </si>
  <si>
    <t>フォックステイル8</t>
  </si>
  <si>
    <t>フォックステイル9</t>
  </si>
  <si>
    <t>フォックステイル10</t>
  </si>
  <si>
    <t>魔法攻撃力</t>
  </si>
  <si>
    <t>魔攻</t>
  </si>
  <si>
    <t>アタッカー2</t>
  </si>
  <si>
    <t>アタッカー3</t>
  </si>
  <si>
    <t>アタッカー4</t>
  </si>
  <si>
    <t>アタッカー5</t>
  </si>
  <si>
    <t>アタッカー6</t>
  </si>
  <si>
    <t>アタッカー7</t>
  </si>
  <si>
    <t>アタッカー8</t>
  </si>
  <si>
    <t>アタッカー9</t>
  </si>
  <si>
    <t>アタッカー10</t>
  </si>
  <si>
    <t>キャスター2</t>
  </si>
  <si>
    <t>キャスター3</t>
  </si>
  <si>
    <t>キャスター4</t>
  </si>
  <si>
    <t>キャスター5</t>
  </si>
  <si>
    <t>キャスター6</t>
  </si>
  <si>
    <t>キャスター7</t>
  </si>
  <si>
    <t>キャスター8</t>
  </si>
  <si>
    <t>キャスター9</t>
  </si>
  <si>
    <t>キャスター10</t>
  </si>
  <si>
    <t>エンチャンター2</t>
  </si>
  <si>
    <t>エンチャンター3</t>
  </si>
  <si>
    <t>エンチャンター4</t>
  </si>
  <si>
    <t>エンチャンター5</t>
  </si>
  <si>
    <t>エンチャンター6</t>
  </si>
  <si>
    <t>エンチャンター7</t>
  </si>
  <si>
    <t>エンチャンター8</t>
  </si>
  <si>
    <t>エンチャンター9</t>
  </si>
  <si>
    <t>エンチャンター10</t>
  </si>
  <si>
    <t>メイジ2</t>
  </si>
  <si>
    <t>メイジ3</t>
  </si>
  <si>
    <t>メイジ4</t>
  </si>
  <si>
    <t>メイジ5</t>
  </si>
  <si>
    <t>メイジ6</t>
  </si>
  <si>
    <t>メイジ7</t>
  </si>
  <si>
    <t>メイジ8</t>
  </si>
  <si>
    <t>メイジ9</t>
  </si>
  <si>
    <t>メイジ10</t>
  </si>
  <si>
    <t>魔攻/右</t>
  </si>
  <si>
    <t>魔攻/左</t>
  </si>
  <si>
    <t>魔法右</t>
  </si>
  <si>
    <t>魔法左</t>
  </si>
  <si>
    <t>魔法/右</t>
  </si>
  <si>
    <t>魔法/左</t>
  </si>
  <si>
    <t>ALS2</t>
  </si>
  <si>
    <t>魔法の使い方</t>
  </si>
  <si>
    <t>魔法の属性</t>
  </si>
  <si>
    <t>戦闘値表</t>
  </si>
  <si>
    <t xml:space="preserve">端数切捨
戦闘値ベース
</t>
  </si>
  <si>
    <t>クラス/レベル</t>
  </si>
  <si>
    <t>未装備</t>
  </si>
  <si>
    <t>命中値</t>
  </si>
  <si>
    <t>(B+C)/2</t>
  </si>
  <si>
    <t>回避値</t>
  </si>
  <si>
    <t>(B+F)/2</t>
  </si>
  <si>
    <t>(D+C)/2</t>
  </si>
  <si>
    <t>抗魔値</t>
  </si>
  <si>
    <t>(D+F)/2</t>
  </si>
  <si>
    <t>B+D</t>
  </si>
  <si>
    <t>【体力基本値】</t>
  </si>
  <si>
    <t>【意志基本値】</t>
  </si>
  <si>
    <t>防御修正</t>
  </si>
  <si>
    <t>斬</t>
  </si>
  <si>
    <t>刺</t>
  </si>
  <si>
    <t>【行動値】+5</t>
  </si>
  <si>
    <t>m</t>
  </si>
  <si>
    <t>殴</t>
  </si>
  <si>
    <t>炎</t>
  </si>
  <si>
    <t>氷</t>
  </si>
  <si>
    <t>雷</t>
  </si>
  <si>
    <t>光</t>
  </si>
  <si>
    <t>闇</t>
  </si>
  <si>
    <t>特技名</t>
  </si>
  <si>
    <t>レベル</t>
  </si>
  <si>
    <t>タイミング</t>
  </si>
  <si>
    <t>クエスターレベル</t>
  </si>
  <si>
    <t>A</t>
  </si>
  <si>
    <t>+</t>
  </si>
  <si>
    <t>B</t>
  </si>
  <si>
    <t>C</t>
  </si>
  <si>
    <t>D</t>
  </si>
  <si>
    <t>E</t>
  </si>
  <si>
    <t>F</t>
  </si>
  <si>
    <t>登場判定</t>
  </si>
  <si>
    <t>【幸運】</t>
  </si>
  <si>
    <t>+</t>
  </si>
  <si>
    <t>コネクション</t>
  </si>
  <si>
    <t>ライフパス</t>
  </si>
  <si>
    <t>出自</t>
  </si>
  <si>
    <t>・</t>
  </si>
  <si>
    <t>境遇</t>
  </si>
  <si>
    <t>コネクション</t>
  </si>
  <si>
    <t>関係</t>
  </si>
  <si>
    <t>設定：</t>
  </si>
  <si>
    <t>クエスト</t>
  </si>
  <si>
    <t>経験</t>
  </si>
  <si>
    <t>邂逅</t>
  </si>
  <si>
    <t>・ガイアを守る</t>
  </si>
  <si>
    <t>備考</t>
  </si>
  <si>
    <t>汎用特技</t>
  </si>
  <si>
    <t>アイテム</t>
  </si>
  <si>
    <t>財産ポイント</t>
  </si>
  <si>
    <t>ライフスタイル</t>
  </si>
  <si>
    <t>住宅</t>
  </si>
  <si>
    <r>
      <t>武器</t>
    </r>
    <r>
      <rPr>
        <sz val="9"/>
        <color indexed="9"/>
        <rFont val="ＭＳ Ｐゴシック"/>
        <family val="3"/>
      </rPr>
      <t>右</t>
    </r>
  </si>
  <si>
    <r>
      <t>武器</t>
    </r>
    <r>
      <rPr>
        <sz val="9"/>
        <color indexed="9"/>
        <rFont val="ＭＳ Ｐゴシック"/>
        <family val="3"/>
      </rPr>
      <t>左</t>
    </r>
  </si>
  <si>
    <r>
      <t xml:space="preserve">戦闘値
</t>
    </r>
    <r>
      <rPr>
        <sz val="9"/>
        <color indexed="9"/>
        <rFont val="ＭＳ Ｐゴシック"/>
        <family val="3"/>
      </rPr>
      <t>現在値(合計)</t>
    </r>
  </si>
  <si>
    <r>
      <rPr>
        <sz val="8"/>
        <rFont val="ＭＳ Ｐゴシック"/>
        <family val="3"/>
      </rPr>
      <t>命中値</t>
    </r>
    <r>
      <rPr>
        <sz val="11"/>
        <rFont val="ＭＳ Ｐゴシック"/>
        <family val="3"/>
      </rPr>
      <t xml:space="preserve">
　+</t>
    </r>
  </si>
  <si>
    <r>
      <rPr>
        <sz val="8"/>
        <rFont val="ＭＳ Ｐゴシック"/>
        <family val="3"/>
      </rPr>
      <t>回避値</t>
    </r>
    <r>
      <rPr>
        <sz val="11"/>
        <rFont val="ＭＳ Ｐゴシック"/>
        <family val="3"/>
      </rPr>
      <t xml:space="preserve">
　+</t>
    </r>
  </si>
  <si>
    <r>
      <rPr>
        <sz val="8"/>
        <rFont val="ＭＳ Ｐゴシック"/>
        <family val="3"/>
      </rPr>
      <t>魔導値</t>
    </r>
    <r>
      <rPr>
        <sz val="11"/>
        <rFont val="ＭＳ Ｐゴシック"/>
        <family val="3"/>
      </rPr>
      <t xml:space="preserve">
　+</t>
    </r>
  </si>
  <si>
    <r>
      <rPr>
        <sz val="8"/>
        <rFont val="ＭＳ Ｐゴシック"/>
        <family val="3"/>
      </rPr>
      <t>抗魔値</t>
    </r>
    <r>
      <rPr>
        <sz val="11"/>
        <rFont val="ＭＳ Ｐゴシック"/>
        <family val="3"/>
      </rPr>
      <t xml:space="preserve">
　+</t>
    </r>
  </si>
  <si>
    <r>
      <rPr>
        <sz val="8"/>
        <rFont val="ＭＳ Ｐゴシック"/>
        <family val="3"/>
      </rPr>
      <t>行動値</t>
    </r>
    <r>
      <rPr>
        <sz val="11"/>
        <rFont val="ＭＳ Ｐゴシック"/>
        <family val="3"/>
      </rPr>
      <t xml:space="preserve">
　+</t>
    </r>
  </si>
  <si>
    <r>
      <rPr>
        <sz val="8"/>
        <rFont val="ＭＳ Ｐゴシック"/>
        <family val="3"/>
      </rPr>
      <t>耐久力</t>
    </r>
    <r>
      <rPr>
        <sz val="11"/>
        <rFont val="ＭＳ Ｐゴシック"/>
        <family val="3"/>
      </rPr>
      <t xml:space="preserve">
　+</t>
    </r>
  </si>
  <si>
    <r>
      <rPr>
        <sz val="8"/>
        <rFont val="ＭＳ Ｐゴシック"/>
        <family val="3"/>
      </rPr>
      <t>精神力</t>
    </r>
    <r>
      <rPr>
        <sz val="11"/>
        <rFont val="ＭＳ Ｐゴシック"/>
        <family val="3"/>
      </rPr>
      <t xml:space="preserve">
　+</t>
    </r>
  </si>
  <si>
    <t>攻撃右</t>
  </si>
  <si>
    <t>攻撃左</t>
  </si>
  <si>
    <t>魔攻右</t>
  </si>
  <si>
    <t>魔攻左</t>
  </si>
  <si>
    <t>【行動値】×2+10</t>
  </si>
  <si>
    <t>アクセサリ</t>
  </si>
  <si>
    <r>
      <t>魔法</t>
    </r>
    <r>
      <rPr>
        <sz val="10"/>
        <color indexed="9"/>
        <rFont val="ＭＳ Ｐゴシック"/>
        <family val="3"/>
      </rPr>
      <t>左</t>
    </r>
  </si>
  <si>
    <r>
      <t>魔法</t>
    </r>
    <r>
      <rPr>
        <sz val="10"/>
        <color indexed="9"/>
        <rFont val="ＭＳ Ｐゴシック"/>
        <family val="3"/>
      </rPr>
      <t>右</t>
    </r>
  </si>
  <si>
    <t>使用
経験点</t>
  </si>
  <si>
    <t>レベル</t>
  </si>
  <si>
    <t>タイミング</t>
  </si>
  <si>
    <t>ALS2</t>
  </si>
  <si>
    <t>アタッカー</t>
  </si>
  <si>
    <t>アタッカー1</t>
  </si>
  <si>
    <t>キャスター</t>
  </si>
  <si>
    <t>エンチャンター</t>
  </si>
  <si>
    <t>アルケミスト</t>
  </si>
  <si>
    <t>エージェント</t>
  </si>
  <si>
    <t>オーヴァーランダー</t>
  </si>
  <si>
    <t>ALS2</t>
  </si>
  <si>
    <t>ガンスリンガー</t>
  </si>
  <si>
    <t>ソードマスター</t>
  </si>
  <si>
    <t>フツノミタマ</t>
  </si>
  <si>
    <t>ダークワン</t>
  </si>
  <si>
    <t>メイジ</t>
  </si>
  <si>
    <t>ルーンナイト</t>
  </si>
  <si>
    <t>アタッカー11</t>
  </si>
  <si>
    <t>レジェンド</t>
  </si>
  <si>
    <t>アタッカー12</t>
  </si>
  <si>
    <t>ヴァルキリー</t>
  </si>
  <si>
    <t>アタッカー13</t>
  </si>
  <si>
    <t>フォックステイル</t>
  </si>
  <si>
    <t>アタッカー14</t>
  </si>
  <si>
    <t>アーティスト</t>
  </si>
  <si>
    <t>アタッカー15</t>
  </si>
  <si>
    <t>ホムンクルス</t>
  </si>
  <si>
    <t>アタッカー16</t>
  </si>
  <si>
    <t>リターナー</t>
  </si>
  <si>
    <t>アタッカー17</t>
  </si>
  <si>
    <t>オウガ</t>
  </si>
  <si>
    <t>アタッカー18</t>
  </si>
  <si>
    <t>アタッカー19</t>
  </si>
  <si>
    <t>アタッカー20</t>
  </si>
  <si>
    <t>キャスター1</t>
  </si>
  <si>
    <t>キャスター11</t>
  </si>
  <si>
    <t>キャスター12</t>
  </si>
  <si>
    <t>キャスター13</t>
  </si>
  <si>
    <t>キャスター14</t>
  </si>
  <si>
    <t>キャスター15</t>
  </si>
  <si>
    <t>キャスター16</t>
  </si>
  <si>
    <t>キャスター17</t>
  </si>
  <si>
    <t>キャスター18</t>
  </si>
  <si>
    <t>キャスター19</t>
  </si>
  <si>
    <t>キャスター20</t>
  </si>
  <si>
    <t>エンチャンター1</t>
  </si>
  <si>
    <t>エンチャンター11</t>
  </si>
  <si>
    <t>エンチャンター12</t>
  </si>
  <si>
    <t>エンチャンター13</t>
  </si>
  <si>
    <t>エンチャンター14</t>
  </si>
  <si>
    <t>エンチャンター15</t>
  </si>
  <si>
    <t>エンチャンター16</t>
  </si>
  <si>
    <t>エンチャンター17</t>
  </si>
  <si>
    <t>エンチャンター18</t>
  </si>
  <si>
    <t>エンチャンター19</t>
  </si>
  <si>
    <t>エンチャンター20</t>
  </si>
  <si>
    <t>アーティスト1</t>
  </si>
  <si>
    <t>アーティスト2</t>
  </si>
  <si>
    <t>アーティスト3</t>
  </si>
  <si>
    <t>アーティスト4</t>
  </si>
  <si>
    <t>アーティスト5</t>
  </si>
  <si>
    <t>アーティスト6</t>
  </si>
  <si>
    <t>アーティスト7</t>
  </si>
  <si>
    <t>アーティスト8</t>
  </si>
  <si>
    <t>アーティスト9</t>
  </si>
  <si>
    <t>アーティスト10</t>
  </si>
  <si>
    <t>アーティスト11</t>
  </si>
  <si>
    <t>アーティスト12</t>
  </si>
  <si>
    <t>アーティスト13</t>
  </si>
  <si>
    <t>アーティスト14</t>
  </si>
  <si>
    <t>アーティスト15</t>
  </si>
  <si>
    <t>アーティスト16</t>
  </si>
  <si>
    <t>アーティスト17</t>
  </si>
  <si>
    <t>アーティスト18</t>
  </si>
  <si>
    <t>アーティスト19</t>
  </si>
  <si>
    <t>アーティスト20</t>
  </si>
  <si>
    <t>アルケミスト1</t>
  </si>
  <si>
    <t>アルケミスト11</t>
  </si>
  <si>
    <t>アルケミスト12</t>
  </si>
  <si>
    <t>アルケミスト13</t>
  </si>
  <si>
    <t>アルケミスト14</t>
  </si>
  <si>
    <t>アルケミスト15</t>
  </si>
  <si>
    <t>アルケミスト16</t>
  </si>
  <si>
    <t>アルケミスト17</t>
  </si>
  <si>
    <t>アルケミスト18</t>
  </si>
  <si>
    <t>アルケミスト19</t>
  </si>
  <si>
    <t>アルケミスト20</t>
  </si>
  <si>
    <t>エージェント1</t>
  </si>
  <si>
    <t>エージェント11</t>
  </si>
  <si>
    <t>エージェント12</t>
  </si>
  <si>
    <t>エージェント13</t>
  </si>
  <si>
    <t>エージェント14</t>
  </si>
  <si>
    <t>エージェント15</t>
  </si>
  <si>
    <t>エージェント16</t>
  </si>
  <si>
    <t>エージェント17</t>
  </si>
  <si>
    <t>エージェント18</t>
  </si>
  <si>
    <t>エージェント19</t>
  </si>
  <si>
    <t>エージェント20</t>
  </si>
  <si>
    <t>オーヴァーランダー1</t>
  </si>
  <si>
    <t>オーヴァーランダー11</t>
  </si>
  <si>
    <t>オーヴァーランダー12</t>
  </si>
  <si>
    <t>オーヴァーランダー13</t>
  </si>
  <si>
    <t>オーヴァーランダー14</t>
  </si>
  <si>
    <t>オーヴァーランダー15</t>
  </si>
  <si>
    <t>オーヴァーランダー16</t>
  </si>
  <si>
    <t>オーヴァーランダー17</t>
  </si>
  <si>
    <t>オーヴァーランダー18</t>
  </si>
  <si>
    <t>オーヴァーランダー19</t>
  </si>
  <si>
    <t>オーヴァーランダー20</t>
  </si>
  <si>
    <t>ガンスリンガー1</t>
  </si>
  <si>
    <t>ガンスリンガー11</t>
  </si>
  <si>
    <t>ガンスリンガー12</t>
  </si>
  <si>
    <t>ガンスリンガー13</t>
  </si>
  <si>
    <t>ガンスリンガー14</t>
  </si>
  <si>
    <t>ガンスリンガー15</t>
  </si>
  <si>
    <t>ガンスリンガー16</t>
  </si>
  <si>
    <t>ガンスリンガー17</t>
  </si>
  <si>
    <t>ガンスリンガー18</t>
  </si>
  <si>
    <t>ガンスリンガー19</t>
  </si>
  <si>
    <t>ガンスリンガー20</t>
  </si>
  <si>
    <t>ソードマスター1</t>
  </si>
  <si>
    <t>ソードマスター11</t>
  </si>
  <si>
    <t>ソードマスター12</t>
  </si>
  <si>
    <t>ソードマスター13</t>
  </si>
  <si>
    <t>ソードマスター14</t>
  </si>
  <si>
    <t>ソードマスター15</t>
  </si>
  <si>
    <t>ソードマスター16</t>
  </si>
  <si>
    <t>ソードマスター17</t>
  </si>
  <si>
    <t>ソードマスター18</t>
  </si>
  <si>
    <t>ソードマスター19</t>
  </si>
  <si>
    <t>ソードマスター20</t>
  </si>
  <si>
    <t>ダークワン1</t>
  </si>
  <si>
    <t>ダークワン11</t>
  </si>
  <si>
    <t>ダークワン12</t>
  </si>
  <si>
    <t>ダークワン13</t>
  </si>
  <si>
    <t>ダークワン14</t>
  </si>
  <si>
    <t>ダークワン15</t>
  </si>
  <si>
    <t>ダークワン16</t>
  </si>
  <si>
    <t>ダークワン17</t>
  </si>
  <si>
    <t>ダークワン18</t>
  </si>
  <si>
    <t>ダークワン19</t>
  </si>
  <si>
    <t>ダークワン20</t>
  </si>
  <si>
    <t>メイジ1</t>
  </si>
  <si>
    <t>メイジ11</t>
  </si>
  <si>
    <t>メイジ12</t>
  </si>
  <si>
    <t>メイジ13</t>
  </si>
  <si>
    <t>メイジ14</t>
  </si>
  <si>
    <t>メイジ15</t>
  </si>
  <si>
    <t>メイジ16</t>
  </si>
  <si>
    <t>メイジ17</t>
  </si>
  <si>
    <t>メイジ18</t>
  </si>
  <si>
    <t>メイジ19</t>
  </si>
  <si>
    <t>メイジ20</t>
  </si>
  <si>
    <t>リターナー1</t>
  </si>
  <si>
    <t>リターナー2</t>
  </si>
  <si>
    <t>リターナー3</t>
  </si>
  <si>
    <t>リターナー4</t>
  </si>
  <si>
    <t>リターナー5</t>
  </si>
  <si>
    <t>リターナー6</t>
  </si>
  <si>
    <t>リターナー7</t>
  </si>
  <si>
    <t>リターナー8</t>
  </si>
  <si>
    <t>リターナー9</t>
  </si>
  <si>
    <t>リターナー10</t>
  </si>
  <si>
    <t>リターナー11</t>
  </si>
  <si>
    <t>リターナー12</t>
  </si>
  <si>
    <t>リターナー13</t>
  </si>
  <si>
    <t>リターナー14</t>
  </si>
  <si>
    <t>リターナー15</t>
  </si>
  <si>
    <t>リターナー16</t>
  </si>
  <si>
    <t>リターナー17</t>
  </si>
  <si>
    <t>リターナー18</t>
  </si>
  <si>
    <t>リターナー19</t>
  </si>
  <si>
    <t>リターナー20</t>
  </si>
  <si>
    <t>ルーンナイト1</t>
  </si>
  <si>
    <t>ルーンナイト11</t>
  </si>
  <si>
    <t>ルーンナイト12</t>
  </si>
  <si>
    <t>ルーンナイト13</t>
  </si>
  <si>
    <t>ルーンナイト14</t>
  </si>
  <si>
    <t>ルーンナイト15</t>
  </si>
  <si>
    <t>ルーンナイト16</t>
  </si>
  <si>
    <t>ルーンナイト17</t>
  </si>
  <si>
    <t>ルーンナイト18</t>
  </si>
  <si>
    <t>ルーンナイト19</t>
  </si>
  <si>
    <t>ルーンナイト20</t>
  </si>
  <si>
    <t>レジェンド1</t>
  </si>
  <si>
    <t>レジェンド11</t>
  </si>
  <si>
    <t>レジェンド12</t>
  </si>
  <si>
    <t>レジェンド13</t>
  </si>
  <si>
    <t>レジェンド14</t>
  </si>
  <si>
    <t>レジェンド15</t>
  </si>
  <si>
    <t>レジェンド16</t>
  </si>
  <si>
    <t>レジェンド17</t>
  </si>
  <si>
    <t>レジェンド18</t>
  </si>
  <si>
    <t>レジェンド19</t>
  </si>
  <si>
    <t>レジェンド20</t>
  </si>
  <si>
    <t>ヴァルキリー1</t>
  </si>
  <si>
    <t>ヴァルキリー11</t>
  </si>
  <si>
    <t>ヴァルキリー12</t>
  </si>
  <si>
    <t>ヴァルキリー13</t>
  </si>
  <si>
    <t>ヴァルキリー14</t>
  </si>
  <si>
    <t>ヴァルキリー15</t>
  </si>
  <si>
    <t>ヴァルキリー16</t>
  </si>
  <si>
    <t>ヴァルキリー17</t>
  </si>
  <si>
    <t>ヴァルキリー18</t>
  </si>
  <si>
    <t>ヴァルキリー19</t>
  </si>
  <si>
    <t>ヴァルキリー20</t>
  </si>
  <si>
    <t>オウガ1</t>
  </si>
  <si>
    <t>オウガ2</t>
  </si>
  <si>
    <t>オウガ3</t>
  </si>
  <si>
    <t>オウガ4</t>
  </si>
  <si>
    <t>オウガ5</t>
  </si>
  <si>
    <t>オウガ6</t>
  </si>
  <si>
    <t>オウガ7</t>
  </si>
  <si>
    <t>オウガ8</t>
  </si>
  <si>
    <t>オウガ9</t>
  </si>
  <si>
    <t>オウガ10</t>
  </si>
  <si>
    <t>オウガ11</t>
  </si>
  <si>
    <t>オウガ12</t>
  </si>
  <si>
    <t>オウガ13</t>
  </si>
  <si>
    <t>オウガ14</t>
  </si>
  <si>
    <t>オウガ15</t>
  </si>
  <si>
    <t>オウガ16</t>
  </si>
  <si>
    <t>オウガ17</t>
  </si>
  <si>
    <t>オウガ18</t>
  </si>
  <si>
    <t>オウガ19</t>
  </si>
  <si>
    <t>オウガ20</t>
  </si>
  <si>
    <t>フォックステイル1</t>
  </si>
  <si>
    <t>フォックステイル11</t>
  </si>
  <si>
    <t>フォックステイル12</t>
  </si>
  <si>
    <t>フォックステイル13</t>
  </si>
  <si>
    <t>フォックステイル14</t>
  </si>
  <si>
    <t>フォックステイル15</t>
  </si>
  <si>
    <t>フォックステイル16</t>
  </si>
  <si>
    <t>フォックステイル17</t>
  </si>
  <si>
    <t>フォックステイル18</t>
  </si>
  <si>
    <t>フォックステイル19</t>
  </si>
  <si>
    <t>フォックステイル20</t>
  </si>
  <si>
    <t>ヴァグランツ</t>
  </si>
  <si>
    <t>ウィザード</t>
  </si>
  <si>
    <t>エレメンタラー</t>
  </si>
  <si>
    <t>サムライ</t>
  </si>
  <si>
    <t>ハンター</t>
  </si>
  <si>
    <t>パンツァーリッター</t>
  </si>
  <si>
    <t>アルフ</t>
  </si>
  <si>
    <t>ヴァグランツ1</t>
  </si>
  <si>
    <t>ウィザード1</t>
  </si>
  <si>
    <t>エレメンタラー1</t>
  </si>
  <si>
    <t>サムライ1</t>
  </si>
  <si>
    <t>ハンター1</t>
  </si>
  <si>
    <t>パンツァーリッター1</t>
  </si>
  <si>
    <t>アルフ1</t>
  </si>
  <si>
    <t>ヴァグランツ2</t>
  </si>
  <si>
    <t>ヴァグランツ3</t>
  </si>
  <si>
    <t>ヴァグランツ4</t>
  </si>
  <si>
    <t>ヴァグランツ5</t>
  </si>
  <si>
    <t>ヴァグランツ6</t>
  </si>
  <si>
    <t>ヴァグランツ7</t>
  </si>
  <si>
    <t>ヴァグランツ8</t>
  </si>
  <si>
    <t>ヴァグランツ9</t>
  </si>
  <si>
    <t>ヴァグランツ10</t>
  </si>
  <si>
    <t>ヴァグランツ11</t>
  </si>
  <si>
    <t>ヴァグランツ12</t>
  </si>
  <si>
    <t>ヴァグランツ13</t>
  </si>
  <si>
    <t>ヴァグランツ14</t>
  </si>
  <si>
    <t>ヴァグランツ15</t>
  </si>
  <si>
    <t>ヴァグランツ16</t>
  </si>
  <si>
    <t>ヴァグランツ17</t>
  </si>
  <si>
    <t>ヴァグランツ18</t>
  </si>
  <si>
    <t>ヴァグランツ19</t>
  </si>
  <si>
    <t>ヴァグランツ20</t>
  </si>
  <si>
    <t>ウィザード2</t>
  </si>
  <si>
    <t>ウィザード3</t>
  </si>
  <si>
    <t>ウィザード4</t>
  </si>
  <si>
    <t>ウィザード5</t>
  </si>
  <si>
    <t>ウィザード6</t>
  </si>
  <si>
    <t>ウィザード7</t>
  </si>
  <si>
    <t>ウィザード8</t>
  </si>
  <si>
    <t>ウィザード9</t>
  </si>
  <si>
    <t>ウィザード10</t>
  </si>
  <si>
    <t>ウィザード11</t>
  </si>
  <si>
    <t>ウィザード12</t>
  </si>
  <si>
    <t>ウィザード13</t>
  </si>
  <si>
    <t>ウィザード14</t>
  </si>
  <si>
    <t>ウィザード15</t>
  </si>
  <si>
    <t>ウィザード16</t>
  </si>
  <si>
    <t>ウィザード17</t>
  </si>
  <si>
    <t>ウィザード18</t>
  </si>
  <si>
    <t>ウィザード19</t>
  </si>
  <si>
    <t>ウィザード20</t>
  </si>
  <si>
    <t>アルフ2</t>
  </si>
  <si>
    <t>アルフ3</t>
  </si>
  <si>
    <t>アルフ4</t>
  </si>
  <si>
    <t>アルフ5</t>
  </si>
  <si>
    <t>アルフ6</t>
  </si>
  <si>
    <t>アルフ7</t>
  </si>
  <si>
    <t>アルフ8</t>
  </si>
  <si>
    <t>アルフ9</t>
  </si>
  <si>
    <t>アルフ10</t>
  </si>
  <si>
    <t>アルフ11</t>
  </si>
  <si>
    <t>アルフ12</t>
  </si>
  <si>
    <t>アルフ13</t>
  </si>
  <si>
    <t>アルフ14</t>
  </si>
  <si>
    <t>アルフ15</t>
  </si>
  <si>
    <t>アルフ16</t>
  </si>
  <si>
    <t>アルフ17</t>
  </si>
  <si>
    <t>アルフ18</t>
  </si>
  <si>
    <t>アルフ19</t>
  </si>
  <si>
    <t>アルフ20</t>
  </si>
  <si>
    <t>パンツァーリッター2</t>
  </si>
  <si>
    <t>パンツァーリッター3</t>
  </si>
  <si>
    <t>パンツァーリッター4</t>
  </si>
  <si>
    <t>パンツァーリッター5</t>
  </si>
  <si>
    <t>パンツァーリッター6</t>
  </si>
  <si>
    <t>パンツァーリッター7</t>
  </si>
  <si>
    <t>パンツァーリッター8</t>
  </si>
  <si>
    <t>パンツァーリッター9</t>
  </si>
  <si>
    <t>パンツァーリッター10</t>
  </si>
  <si>
    <t>パンツァーリッター11</t>
  </si>
  <si>
    <t>パンツァーリッター12</t>
  </si>
  <si>
    <t>パンツァーリッター13</t>
  </si>
  <si>
    <t>パンツァーリッター14</t>
  </si>
  <si>
    <t>パンツァーリッター15</t>
  </si>
  <si>
    <t>パンツァーリッター16</t>
  </si>
  <si>
    <t>パンツァーリッター17</t>
  </si>
  <si>
    <t>パンツァーリッター18</t>
  </si>
  <si>
    <t>パンツァーリッター19</t>
  </si>
  <si>
    <t>パンツァーリッター20</t>
  </si>
  <si>
    <t>ハンター2</t>
  </si>
  <si>
    <t>ハンター3</t>
  </si>
  <si>
    <t>ハンター4</t>
  </si>
  <si>
    <t>ハンター5</t>
  </si>
  <si>
    <t>ハンター6</t>
  </si>
  <si>
    <t>ハンター7</t>
  </si>
  <si>
    <t>ハンター8</t>
  </si>
  <si>
    <t>ハンター9</t>
  </si>
  <si>
    <t>ハンター10</t>
  </si>
  <si>
    <t>ハンター11</t>
  </si>
  <si>
    <t>ハンター12</t>
  </si>
  <si>
    <t>ハンター13</t>
  </si>
  <si>
    <t>ハンター14</t>
  </si>
  <si>
    <t>ハンター15</t>
  </si>
  <si>
    <t>ハンター16</t>
  </si>
  <si>
    <t>ハンター17</t>
  </si>
  <si>
    <t>ハンター18</t>
  </si>
  <si>
    <t>ハンター19</t>
  </si>
  <si>
    <t>ハンター20</t>
  </si>
  <si>
    <t>サムライ2</t>
  </si>
  <si>
    <t>サムライ3</t>
  </si>
  <si>
    <t>サムライ4</t>
  </si>
  <si>
    <t>サムライ5</t>
  </si>
  <si>
    <t>サムライ6</t>
  </si>
  <si>
    <t>サムライ7</t>
  </si>
  <si>
    <t>サムライ8</t>
  </si>
  <si>
    <t>サムライ9</t>
  </si>
  <si>
    <t>サムライ10</t>
  </si>
  <si>
    <t>サムライ11</t>
  </si>
  <si>
    <t>サムライ12</t>
  </si>
  <si>
    <t>サムライ13</t>
  </si>
  <si>
    <t>サムライ14</t>
  </si>
  <si>
    <t>サムライ15</t>
  </si>
  <si>
    <t>サムライ16</t>
  </si>
  <si>
    <t>サムライ17</t>
  </si>
  <si>
    <t>サムライ18</t>
  </si>
  <si>
    <t>サムライ19</t>
  </si>
  <si>
    <t>サムライ20</t>
  </si>
  <si>
    <t>エレメンタラー2</t>
  </si>
  <si>
    <t>エレメンタラー3</t>
  </si>
  <si>
    <t>エレメンタラー4</t>
  </si>
  <si>
    <t>エレメンタラー5</t>
  </si>
  <si>
    <t>エレメンタラー6</t>
  </si>
  <si>
    <t>エレメンタラー7</t>
  </si>
  <si>
    <t>エレメンタラー8</t>
  </si>
  <si>
    <t>エレメンタラー9</t>
  </si>
  <si>
    <t>エレメンタラー10</t>
  </si>
  <si>
    <t>エレメンタラー11</t>
  </si>
  <si>
    <t>エレメンタラー12</t>
  </si>
  <si>
    <t>エレメンタラー13</t>
  </si>
  <si>
    <t>エレメンタラー14</t>
  </si>
  <si>
    <t>エレメンタラー15</t>
  </si>
  <si>
    <t>エレメンタラー16</t>
  </si>
  <si>
    <t>エレメンタラー17</t>
  </si>
  <si>
    <t>エレメンタラー18</t>
  </si>
  <si>
    <t>エレメンタラー19</t>
  </si>
  <si>
    <t>エレメンタラー20</t>
  </si>
  <si>
    <t>ヴィークルの修正</t>
  </si>
  <si>
    <t>アサシン</t>
  </si>
  <si>
    <t>グラップラー</t>
  </si>
  <si>
    <t>サモナー</t>
  </si>
  <si>
    <t>ミスティック</t>
  </si>
  <si>
    <t>アサシン1</t>
  </si>
  <si>
    <t>アサシン2</t>
  </si>
  <si>
    <t>アサシン3</t>
  </si>
  <si>
    <t>アサシン4</t>
  </si>
  <si>
    <t>アサシン5</t>
  </si>
  <si>
    <t>アサシン6</t>
  </si>
  <si>
    <t>アサシン7</t>
  </si>
  <si>
    <t>アサシン8</t>
  </si>
  <si>
    <t>アサシン9</t>
  </si>
  <si>
    <t>アサシン10</t>
  </si>
  <si>
    <t>アサシン11</t>
  </si>
  <si>
    <t>アサシン12</t>
  </si>
  <si>
    <t>アサシン13</t>
  </si>
  <si>
    <t>アサシン14</t>
  </si>
  <si>
    <t>アサシン15</t>
  </si>
  <si>
    <t>アサシン16</t>
  </si>
  <si>
    <t>アサシン17</t>
  </si>
  <si>
    <t>アサシン18</t>
  </si>
  <si>
    <t>アサシン19</t>
  </si>
  <si>
    <t>アサシン20</t>
  </si>
  <si>
    <t>グラップラー1</t>
  </si>
  <si>
    <t>サモナー1</t>
  </si>
  <si>
    <t>ミスティック1</t>
  </si>
  <si>
    <t>グラップラー2</t>
  </si>
  <si>
    <t>グラップラー3</t>
  </si>
  <si>
    <t>グラップラー4</t>
  </si>
  <si>
    <t>グラップラー5</t>
  </si>
  <si>
    <t>グラップラー6</t>
  </si>
  <si>
    <t>グラップラー7</t>
  </si>
  <si>
    <t>グラップラー8</t>
  </si>
  <si>
    <t>グラップラー9</t>
  </si>
  <si>
    <t>グラップラー10</t>
  </si>
  <si>
    <t>グラップラー11</t>
  </si>
  <si>
    <t>グラップラー12</t>
  </si>
  <si>
    <t>グラップラー13</t>
  </si>
  <si>
    <t>グラップラー14</t>
  </si>
  <si>
    <t>グラップラー15</t>
  </si>
  <si>
    <t>グラップラー16</t>
  </si>
  <si>
    <t>グラップラー17</t>
  </si>
  <si>
    <t>グラップラー18</t>
  </si>
  <si>
    <t>グラップラー19</t>
  </si>
  <si>
    <t>グラップラー20</t>
  </si>
  <si>
    <t>サモナー2</t>
  </si>
  <si>
    <t>サモナー3</t>
  </si>
  <si>
    <t>サモナー4</t>
  </si>
  <si>
    <t>サモナー5</t>
  </si>
  <si>
    <t>サモナー6</t>
  </si>
  <si>
    <t>サモナー7</t>
  </si>
  <si>
    <t>サモナー8</t>
  </si>
  <si>
    <t>サモナー9</t>
  </si>
  <si>
    <t>サモナー10</t>
  </si>
  <si>
    <t>サモナー11</t>
  </si>
  <si>
    <t>サモナー12</t>
  </si>
  <si>
    <t>サモナー13</t>
  </si>
  <si>
    <t>サモナー14</t>
  </si>
  <si>
    <t>サモナー15</t>
  </si>
  <si>
    <t>サモナー16</t>
  </si>
  <si>
    <t>サモナー17</t>
  </si>
  <si>
    <t>サモナー18</t>
  </si>
  <si>
    <t>サモナー19</t>
  </si>
  <si>
    <t>サモナー20</t>
  </si>
  <si>
    <t>ミスティック2</t>
  </si>
  <si>
    <t>ミスティック3</t>
  </si>
  <si>
    <t>ミスティック4</t>
  </si>
  <si>
    <t>ミスティック5</t>
  </si>
  <si>
    <t>ミスティック6</t>
  </si>
  <si>
    <t>ミスティック7</t>
  </si>
  <si>
    <t>ミスティック8</t>
  </si>
  <si>
    <t>ミスティック9</t>
  </si>
  <si>
    <t>ミスティック10</t>
  </si>
  <si>
    <t>ミスティック11</t>
  </si>
  <si>
    <t>ミスティック12</t>
  </si>
  <si>
    <t>ミスティック13</t>
  </si>
  <si>
    <t>ミスティック14</t>
  </si>
  <si>
    <t>ミスティック15</t>
  </si>
  <si>
    <t>ミスティック16</t>
  </si>
  <si>
    <t>ミスティック17</t>
  </si>
  <si>
    <t>ミスティック18</t>
  </si>
  <si>
    <t>ミスティック19</t>
  </si>
  <si>
    <t>ミスティック20</t>
  </si>
  <si>
    <t>ヴィークルを旧ルールから正式ルール対応に変更</t>
  </si>
  <si>
    <t>特技入力方式変更</t>
  </si>
  <si>
    <t>バージョン</t>
  </si>
  <si>
    <t>日付</t>
  </si>
  <si>
    <t>内容</t>
  </si>
  <si>
    <t xml:space="preserve">Ver.1.00 </t>
  </si>
  <si>
    <t>セイヴァー発売に合わせて作成</t>
  </si>
  <si>
    <t>Ver.1.01</t>
  </si>
  <si>
    <t>上級ルールブックに対応、エラッタ対応を待ったために公開は無し</t>
  </si>
  <si>
    <t xml:space="preserve">Ver.1.02 </t>
  </si>
  <si>
    <t>ブルースフィア、ミッドガルドの両ワールドガイドに対応</t>
  </si>
  <si>
    <t>Ver.1.03</t>
  </si>
  <si>
    <t>上級ルールブックエラッタ適用</t>
  </si>
  <si>
    <t>製作：神行太保</t>
  </si>
  <si>
    <t>クラス</t>
  </si>
  <si>
    <t>クラス</t>
  </si>
  <si>
    <t>選択</t>
  </si>
  <si>
    <t>-</t>
  </si>
  <si>
    <t>エンチャンター</t>
  </si>
  <si>
    <t>ヴァグランツ</t>
  </si>
  <si>
    <t>ウィザード</t>
  </si>
  <si>
    <t>エレメンタラー</t>
  </si>
  <si>
    <t>サムライ</t>
  </si>
  <si>
    <t>ワード_自然神</t>
  </si>
  <si>
    <t>ワード_天空神</t>
  </si>
  <si>
    <t>ワード_破壊神</t>
  </si>
  <si>
    <t>ワード_武神</t>
  </si>
  <si>
    <t>ワード_豊穣神</t>
  </si>
  <si>
    <t>ワード_魔術神</t>
  </si>
  <si>
    <t>ワード</t>
  </si>
  <si>
    <t>アタッカー</t>
  </si>
  <si>
    <t>オーヴァーランダー</t>
  </si>
  <si>
    <t>キャスター</t>
  </si>
  <si>
    <t>アルケミスト</t>
  </si>
  <si>
    <t>エージェント</t>
  </si>
  <si>
    <t>ガンスリンガー</t>
  </si>
  <si>
    <t>ソードマスター</t>
  </si>
  <si>
    <t>ダークワン</t>
  </si>
  <si>
    <t>メイジ</t>
  </si>
  <si>
    <t>ルーンナイト</t>
  </si>
  <si>
    <t>レジェンド</t>
  </si>
  <si>
    <t>ヴァルキリー</t>
  </si>
  <si>
    <t>フォックステイル</t>
  </si>
  <si>
    <t>アーティスト</t>
  </si>
  <si>
    <t>リターナー</t>
  </si>
  <si>
    <t>オウガ</t>
  </si>
  <si>
    <t>アサシン</t>
  </si>
  <si>
    <t>グラップラー</t>
  </si>
  <si>
    <t>サモナー</t>
  </si>
  <si>
    <t>ミスティック</t>
  </si>
  <si>
    <t>ヴァグランツ</t>
  </si>
  <si>
    <t>ウィザード</t>
  </si>
  <si>
    <t>エレメンタラー</t>
  </si>
  <si>
    <t>サムライ</t>
  </si>
  <si>
    <t>ハンター</t>
  </si>
  <si>
    <t>パンツァーリッター</t>
  </si>
  <si>
    <t>アルフ</t>
  </si>
  <si>
    <t>ヘビィウェポン</t>
  </si>
  <si>
    <t>シールエリア</t>
  </si>
  <si>
    <t>リードマジック</t>
  </si>
  <si>
    <t>シールエリア</t>
  </si>
  <si>
    <t>ヒール</t>
  </si>
  <si>
    <t>錬金の業</t>
  </si>
  <si>
    <t>試作品</t>
  </si>
  <si>
    <t>異界の隣人</t>
  </si>
  <si>
    <t>ガンアーム</t>
  </si>
  <si>
    <t>魔剣所持</t>
  </si>
  <si>
    <t>ヒューマナイズ</t>
  </si>
  <si>
    <t>グリモワール</t>
  </si>
  <si>
    <t>ルーンアームズ</t>
  </si>
  <si>
    <t>運命の予感</t>
  </si>
  <si>
    <t>WARS</t>
  </si>
  <si>
    <t>千変万化</t>
  </si>
  <si>
    <t>ミュージックデバイス</t>
  </si>
  <si>
    <t>ホムンクルス_共生型</t>
  </si>
  <si>
    <t>ホムンクルス_独立型</t>
  </si>
  <si>
    <t>共生型</t>
  </si>
  <si>
    <t>独立型</t>
  </si>
  <si>
    <t>ALS2</t>
  </si>
  <si>
    <t>ホムンクルス_共生型1</t>
  </si>
  <si>
    <t>ホムンクルス_共生型2</t>
  </si>
  <si>
    <t>ホムンクルス_共生型3</t>
  </si>
  <si>
    <t>ホムンクルス_共生型4</t>
  </si>
  <si>
    <t>ホムンクルス_共生型5</t>
  </si>
  <si>
    <t>ホムンクルス_共生型6</t>
  </si>
  <si>
    <t>ホムンクルス_共生型7</t>
  </si>
  <si>
    <t>ホムンクルス_共生型8</t>
  </si>
  <si>
    <t>ホムンクルス_共生型9</t>
  </si>
  <si>
    <t>ホムンクルス_共生型10</t>
  </si>
  <si>
    <t>ホムンクルス_共生型11</t>
  </si>
  <si>
    <t>ホムンクルス_共生型12</t>
  </si>
  <si>
    <t>ホムンクルス_共生型13</t>
  </si>
  <si>
    <t>ホムンクルス_共生型14</t>
  </si>
  <si>
    <t>ホムンクルス_共生型15</t>
  </si>
  <si>
    <t>ホムンクルス_共生型16</t>
  </si>
  <si>
    <t>ホムンクルス_共生型17</t>
  </si>
  <si>
    <t>ホムンクルス_共生型18</t>
  </si>
  <si>
    <t>ホムンクルス_共生型19</t>
  </si>
  <si>
    <t>ホムンクルス_共生型20</t>
  </si>
  <si>
    <t>ホムンクルス_独立型1</t>
  </si>
  <si>
    <t>ホムンクルス_独立型2</t>
  </si>
  <si>
    <t>ホムンクルス_独立型3</t>
  </si>
  <si>
    <t>ホムンクルス_独立型4</t>
  </si>
  <si>
    <t>ホムンクルス_独立型5</t>
  </si>
  <si>
    <t>ホムンクルス_独立型6</t>
  </si>
  <si>
    <t>ホムンクルス_独立型7</t>
  </si>
  <si>
    <t>ホムンクルス_独立型8</t>
  </si>
  <si>
    <t>ホムンクルス_独立型9</t>
  </si>
  <si>
    <t>ホムンクルス_独立型10</t>
  </si>
  <si>
    <t>ホムンクルス_独立型11</t>
  </si>
  <si>
    <t>ホムンクルス_独立型12</t>
  </si>
  <si>
    <t>ホムンクルス_独立型13</t>
  </si>
  <si>
    <t>ホムンクルス_独立型14</t>
  </si>
  <si>
    <t>ホムンクルス_独立型15</t>
  </si>
  <si>
    <t>ホムンクルス_独立型16</t>
  </si>
  <si>
    <t>ホムンクルス_独立型17</t>
  </si>
  <si>
    <t>ホムンクルス_独立型18</t>
  </si>
  <si>
    <t>ホムンクルス_独立型19</t>
  </si>
  <si>
    <t>ホムンクルス_独立型20</t>
  </si>
  <si>
    <t>マインドロック</t>
  </si>
  <si>
    <t>アサシンツール</t>
  </si>
  <si>
    <t>拳足鍛錬</t>
  </si>
  <si>
    <t>サモンカード</t>
  </si>
  <si>
    <t>宝具所持</t>
  </si>
  <si>
    <t>スティグマ</t>
  </si>
  <si>
    <t>ルーツ：自然神</t>
  </si>
  <si>
    <t>ルーツ：天空神</t>
  </si>
  <si>
    <t>ルーツ：破壊神</t>
  </si>
  <si>
    <t>ルーツ：武神</t>
  </si>
  <si>
    <t>ルーツ：豊穣神</t>
  </si>
  <si>
    <t>ルーツ：魔術神</t>
  </si>
  <si>
    <t>芸術</t>
  </si>
  <si>
    <t>魔法学</t>
  </si>
  <si>
    <t>精霊契約</t>
  </si>
  <si>
    <t>士魂</t>
  </si>
  <si>
    <t>コーリング</t>
  </si>
  <si>
    <t>デジャヴュ</t>
  </si>
  <si>
    <t>自動取得</t>
  </si>
  <si>
    <t>魔</t>
  </si>
  <si>
    <t>1MP</t>
  </si>
  <si>
    <t>自身</t>
  </si>
  <si>
    <t>なし</t>
  </si>
  <si>
    <t>結界を作成する。</t>
  </si>
  <si>
    <t>魔法装備を装備可能に</t>
  </si>
  <si>
    <t>メジャー</t>
  </si>
  <si>
    <t>単体</t>
  </si>
  <si>
    <t>15m</t>
  </si>
  <si>
    <t>4MP</t>
  </si>
  <si>
    <t>自</t>
  </si>
  <si>
    <t>アルケミスト装備を常備化可能に</t>
  </si>
  <si>
    <t>エージェント装備を常備化可能に</t>
  </si>
  <si>
    <t>周囲に違和感なく溶けこむ</t>
  </si>
  <si>
    <t>「種別：銃」を「必要体力」-2で装備可能</t>
  </si>
  <si>
    <t>武器1つを魔剣にし、「必要体力」-2</t>
  </si>
  <si>
    <t>シナリオ中、人間のような外見を得る。</t>
  </si>
  <si>
    <t>ルーンナイト装備を常備化可能に</t>
  </si>
  <si>
    <t>GMに質問できる。シナリオ1回。</t>
  </si>
  <si>
    <t>WARS装備を常備化可能に</t>
  </si>
  <si>
    <t>シナリオ中、外見を任意に変更する。</t>
  </si>
  <si>
    <t>アーティスト装備を常備化可能</t>
  </si>
  <si>
    <t>ビ</t>
  </si>
  <si>
    <t>判定直前</t>
  </si>
  <si>
    <t>5MP</t>
  </si>
  <si>
    <t>【命中値】か【回避値】+2、ダメージ+3</t>
  </si>
  <si>
    <t>ビ、自</t>
  </si>
  <si>
    <t>判定直後</t>
  </si>
  <si>
    <t>アサシン装備を常備化可能に</t>
  </si>
  <si>
    <t>「種別：格」による物理攻撃のダメージ+3</t>
  </si>
  <si>
    <t>召喚魔法装備を常備化可能</t>
  </si>
  <si>
    <t>宝具装備を常備化可能</t>
  </si>
  <si>
    <t>刻印魔法装備を常備化可能</t>
  </si>
  <si>
    <t>【魔導値】+1、ダメージ増加と軽減の効果+2</t>
  </si>
  <si>
    <t>【回避値】+1、【行動値】+2</t>
  </si>
  <si>
    <t>物理攻撃のダメージ+3</t>
  </si>
  <si>
    <t>【命中値】+1，耐久力とブレイク時の回復量+5</t>
  </si>
  <si>
    <t>【抗魔値】+1，HPとMP回復の効果に+3</t>
  </si>
  <si>
    <t>魔法攻撃のダメージに+3</t>
  </si>
  <si>
    <t>情報収集判定に+1</t>
  </si>
  <si>
    <t>契約装備を常備化可能に</t>
  </si>
  <si>
    <t>サムライ装備を常備化可能に</t>
  </si>
  <si>
    <t>パンツァー装備を常備化可能に</t>
  </si>
  <si>
    <t>判定のダイス目+1　シナリオ2回</t>
  </si>
  <si>
    <t>行為判定のクリティカル値-1　ラウンド1回</t>
  </si>
  <si>
    <t>アタッカー1</t>
  </si>
  <si>
    <t>キャスター1</t>
  </si>
  <si>
    <t>エンチャンター1</t>
  </si>
  <si>
    <t>アルケミスト1</t>
  </si>
  <si>
    <t>エージェント1</t>
  </si>
  <si>
    <t>オーヴァーランダー1</t>
  </si>
  <si>
    <t>ガンスリンガー1</t>
  </si>
  <si>
    <t>ソードマスター1</t>
  </si>
  <si>
    <t>ダークワン1</t>
  </si>
  <si>
    <t>メイジ1</t>
  </si>
  <si>
    <t>ルーンナイト1</t>
  </si>
  <si>
    <t>レジェンド1</t>
  </si>
  <si>
    <t>ヴァルキリー1</t>
  </si>
  <si>
    <t>フォックステイル1</t>
  </si>
  <si>
    <t>アーティスト1</t>
  </si>
  <si>
    <t>リターナー1</t>
  </si>
  <si>
    <t>オウガ1</t>
  </si>
  <si>
    <t>アサシン1</t>
  </si>
  <si>
    <t>グラップラー1</t>
  </si>
  <si>
    <t>サモナー1</t>
  </si>
  <si>
    <t>ミスティック1</t>
  </si>
  <si>
    <t>ワード_自然神1</t>
  </si>
  <si>
    <t>ワード_天空神1</t>
  </si>
  <si>
    <t>ワード_破壊神1</t>
  </si>
  <si>
    <t>ワード_武神1</t>
  </si>
  <si>
    <t>ワード_豊穣神1</t>
  </si>
  <si>
    <t>ワード_魔術神1</t>
  </si>
  <si>
    <t>ヴァグランツ1</t>
  </si>
  <si>
    <t>ウィザード1</t>
  </si>
  <si>
    <t>エレメンタラー1</t>
  </si>
  <si>
    <t>サムライ1</t>
  </si>
  <si>
    <t>ハンター1</t>
  </si>
  <si>
    <t>パンツァーリッター1</t>
  </si>
  <si>
    <t>アルフ1</t>
  </si>
  <si>
    <t>ゲームマスター名</t>
  </si>
  <si>
    <t>シナリオ名</t>
  </si>
  <si>
    <t>□</t>
  </si>
  <si>
    <t>【HP】</t>
  </si>
  <si>
    <t>【MP】</t>
  </si>
  <si>
    <t>点</t>
  </si>
  <si>
    <t>・</t>
  </si>
  <si>
    <t>経験点表(端数切り捨て)</t>
  </si>
  <si>
    <t>メモ</t>
  </si>
  <si>
    <t>・セッションに最後まで参加した。　　　　　　　　　　　　 　　□</t>
  </si>
  <si>
    <t>・良いロールプレイをした。　　　　　　　　　　　　　　 　　　　□</t>
  </si>
  <si>
    <t>・他のプレイヤーを助けるような発言や行動を行った。　 □</t>
  </si>
  <si>
    <t>・セッションの進行を助けた。　　　　　　　　　　　　　　　　　□</t>
  </si>
  <si>
    <t>ゲームマスター署名</t>
  </si>
  <si>
    <t>経験点合計</t>
  </si>
  <si>
    <t>能力値計算表(端数切り捨て)</t>
  </si>
  <si>
    <t>追加(1点)</t>
  </si>
  <si>
    <t>能力基本値(合計)</t>
  </si>
  <si>
    <t>÷3</t>
  </si>
  <si>
    <t>÷3</t>
  </si>
  <si>
    <t>能力ボーナス</t>
  </si>
  <si>
    <t>アルシャードセイヴァーRPG
オリジナルレコードシート</t>
  </si>
  <si>
    <r>
      <rPr>
        <b/>
        <sz val="9"/>
        <color indexed="9"/>
        <rFont val="ＭＳ Ｐゴシック"/>
        <family val="3"/>
      </rPr>
      <t>ブレイク</t>
    </r>
    <r>
      <rPr>
        <sz val="9"/>
        <color indexed="9"/>
        <rFont val="ＭＳ Ｐゴシック"/>
        <family val="3"/>
      </rPr>
      <t xml:space="preserve">
</t>
    </r>
    <r>
      <rPr>
        <sz val="10"/>
        <color indexed="9"/>
        <rFont val="ＭＳ Ｐゴシック"/>
        <family val="3"/>
      </rPr>
      <t>■</t>
    </r>
  </si>
  <si>
    <t>クエスト</t>
  </si>
  <si>
    <t>シャード</t>
  </si>
  <si>
    <t>宣言</t>
  </si>
  <si>
    <t>名称</t>
  </si>
  <si>
    <t>範囲(選択)</t>
  </si>
  <si>
    <t>イニシアチブプロセス</t>
  </si>
  <si>
    <t>10dの〈神〉ダメージを与える。</t>
  </si>
  <si>
    <t>いつでも</t>
  </si>
  <si>
    <t>HP、MPを完全に回復する。バッドステータス、戦闘不能、死亡も回復する。</t>
  </si>
  <si>
    <t>判定の直後</t>
  </si>
  <si>
    <t>判定の達成値を-20する。クリティカルは打ち消す。</t>
  </si>
  <si>
    <t>いつでも</t>
  </si>
  <si>
    <t>加護一つを打ち消す。</t>
  </si>
  <si>
    <t>願い一つをかなえる。</t>
  </si>
  <si>
    <t>実ダメージ適用の際</t>
  </si>
  <si>
    <t>受けた実ダメージ(最大で耐久力まで)を、相手にも同時に与える。</t>
  </si>
  <si>
    <t>ダメージロール直後</t>
  </si>
  <si>
    <t>適用される(予定の)実ダメージを0にする。</t>
  </si>
  <si>
    <t>ダメージロール直前</t>
  </si>
  <si>
    <t>ダメージを〈神〉属性に変更し、ダメージロールに+10d。移し替え不可</t>
  </si>
  <si>
    <t>15dの〈神〉ダメージを与える。</t>
  </si>
  <si>
    <t>攻撃の対象を「場面(選択)」、射程を「場面」に変更</t>
  </si>
  <si>
    <t>判定の達成値を+20する。ファンブルは打ち消す。</t>
  </si>
  <si>
    <t>ダメージロールに[耐久力-HP]する。</t>
  </si>
  <si>
    <t>シャードの加護を1つ追加で使用可能にする。</t>
  </si>
  <si>
    <t>メジャーアクションによる判定をクリティカルにする。</t>
  </si>
  <si>
    <t>ダメージを〈神〉属性に変更し、ダメージロールに+5d。複数対象にも有効</t>
  </si>
  <si>
    <t>リアクションをクリティカルに変更する。もしくは退場する。</t>
  </si>
  <si>
    <t>対象は即座にメインプロセスを1回行う。自身を対象にできない。</t>
  </si>
  <si>
    <t>Ver.1.04</t>
  </si>
  <si>
    <t>・ミッドガルドの救済</t>
  </si>
  <si>
    <t>グランドクエスト</t>
  </si>
  <si>
    <t>ワード_自然神2</t>
  </si>
  <si>
    <t>ワード_自然神3</t>
  </si>
  <si>
    <t>ワード_自然神4</t>
  </si>
  <si>
    <t>ワード_自然神5</t>
  </si>
  <si>
    <t>ワード_自然神6</t>
  </si>
  <si>
    <t>ワード_自然神7</t>
  </si>
  <si>
    <t>ワード_自然神8</t>
  </si>
  <si>
    <t>ワード_自然神9</t>
  </si>
  <si>
    <t>ワード_自然神10</t>
  </si>
  <si>
    <t>ワード_自然神11</t>
  </si>
  <si>
    <t>ワード_自然神12</t>
  </si>
  <si>
    <t>ワード_自然神13</t>
  </si>
  <si>
    <t>ワード_自然神14</t>
  </si>
  <si>
    <t>ワード_自然神15</t>
  </si>
  <si>
    <t>ワード_自然神16</t>
  </si>
  <si>
    <t>ワード_自然神17</t>
  </si>
  <si>
    <t>ワード_自然神18</t>
  </si>
  <si>
    <t>ワード_自然神19</t>
  </si>
  <si>
    <t>ワード_自然神20</t>
  </si>
  <si>
    <t>ワード_天空神2</t>
  </si>
  <si>
    <t>ワード_天空神3</t>
  </si>
  <si>
    <t>ワード_天空神4</t>
  </si>
  <si>
    <t>ワード_天空神5</t>
  </si>
  <si>
    <t>ワード_天空神6</t>
  </si>
  <si>
    <t>ワード_天空神7</t>
  </si>
  <si>
    <t>ワード_天空神8</t>
  </si>
  <si>
    <t>ワード_天空神9</t>
  </si>
  <si>
    <t>ワード_天空神10</t>
  </si>
  <si>
    <t>ワード_天空神11</t>
  </si>
  <si>
    <t>ワード_天空神12</t>
  </si>
  <si>
    <t>ワード_天空神13</t>
  </si>
  <si>
    <t>ワード_天空神14</t>
  </si>
  <si>
    <t>ワード_天空神15</t>
  </si>
  <si>
    <t>ワード_天空神16</t>
  </si>
  <si>
    <t>ワード_天空神17</t>
  </si>
  <si>
    <t>ワード_天空神18</t>
  </si>
  <si>
    <t>ワード_天空神19</t>
  </si>
  <si>
    <t>ワード_天空神20</t>
  </si>
  <si>
    <t>ワード_破壊神2</t>
  </si>
  <si>
    <t>ワード_破壊神3</t>
  </si>
  <si>
    <t>ワード_破壊神4</t>
  </si>
  <si>
    <t>ワード_破壊神5</t>
  </si>
  <si>
    <t>ワード_破壊神6</t>
  </si>
  <si>
    <t>ワード_破壊神7</t>
  </si>
  <si>
    <t>ワード_破壊神8</t>
  </si>
  <si>
    <t>ワード_破壊神9</t>
  </si>
  <si>
    <t>ワード_破壊神10</t>
  </si>
  <si>
    <t>ワード_破壊神11</t>
  </si>
  <si>
    <t>ワード_破壊神12</t>
  </si>
  <si>
    <t>ワード_破壊神13</t>
  </si>
  <si>
    <t>ワード_破壊神14</t>
  </si>
  <si>
    <t>ワード_破壊神15</t>
  </si>
  <si>
    <t>ワード_破壊神16</t>
  </si>
  <si>
    <t>ワード_破壊神17</t>
  </si>
  <si>
    <t>ワード_破壊神18</t>
  </si>
  <si>
    <t>ワード_破壊神19</t>
  </si>
  <si>
    <t>ワード_破壊神20</t>
  </si>
  <si>
    <t>ワード_武神2</t>
  </si>
  <si>
    <t>ワード_武神3</t>
  </si>
  <si>
    <t>ワード_武神4</t>
  </si>
  <si>
    <t>ワード_武神5</t>
  </si>
  <si>
    <t>ワード_武神6</t>
  </si>
  <si>
    <t>ワード_武神7</t>
  </si>
  <si>
    <t>ワード_武神8</t>
  </si>
  <si>
    <t>ワード_武神9</t>
  </si>
  <si>
    <t>ワード_武神10</t>
  </si>
  <si>
    <t>ワード_武神11</t>
  </si>
  <si>
    <t>ワード_武神12</t>
  </si>
  <si>
    <t>ワード_武神13</t>
  </si>
  <si>
    <t>ワード_武神14</t>
  </si>
  <si>
    <t>ワード_武神15</t>
  </si>
  <si>
    <t>ワード_武神16</t>
  </si>
  <si>
    <t>ワード_武神17</t>
  </si>
  <si>
    <t>ワード_武神18</t>
  </si>
  <si>
    <t>ワード_武神19</t>
  </si>
  <si>
    <t>ワード_武神20</t>
  </si>
  <si>
    <t>ワード_豊穣神2</t>
  </si>
  <si>
    <t>ワード_豊穣神3</t>
  </si>
  <si>
    <t>ワード_豊穣神4</t>
  </si>
  <si>
    <t>ワード_豊穣神5</t>
  </si>
  <si>
    <t>ワード_豊穣神6</t>
  </si>
  <si>
    <t>ワード_豊穣神7</t>
  </si>
  <si>
    <t>ワード_豊穣神8</t>
  </si>
  <si>
    <t>ワード_豊穣神9</t>
  </si>
  <si>
    <t>ワード_豊穣神10</t>
  </si>
  <si>
    <t>ワード_豊穣神11</t>
  </si>
  <si>
    <t>ワード_豊穣神12</t>
  </si>
  <si>
    <t>ワード_豊穣神13</t>
  </si>
  <si>
    <t>ワード_豊穣神14</t>
  </si>
  <si>
    <t>ワード_豊穣神15</t>
  </si>
  <si>
    <t>ワード_豊穣神16</t>
  </si>
  <si>
    <t>ワード_豊穣神17</t>
  </si>
  <si>
    <t>ワード_豊穣神18</t>
  </si>
  <si>
    <t>ワード_豊穣神19</t>
  </si>
  <si>
    <t>ワード_豊穣神20</t>
  </si>
  <si>
    <t>ワード_魔術神2</t>
  </si>
  <si>
    <t>ワード_魔術神3</t>
  </si>
  <si>
    <t>ワード_魔術神4</t>
  </si>
  <si>
    <t>ワード_魔術神5</t>
  </si>
  <si>
    <t>ワード_魔術神6</t>
  </si>
  <si>
    <t>ワード_魔術神7</t>
  </si>
  <si>
    <t>ワード_魔術神8</t>
  </si>
  <si>
    <t>ワード_魔術神9</t>
  </si>
  <si>
    <t>ワード_魔術神10</t>
  </si>
  <si>
    <t>ワード_魔術神11</t>
  </si>
  <si>
    <t>ワード_魔術神12</t>
  </si>
  <si>
    <t>ワード_魔術神13</t>
  </si>
  <si>
    <t>ワード_魔術神14</t>
  </si>
  <si>
    <t>ワード_魔術神15</t>
  </si>
  <si>
    <t>ワード_魔術神16</t>
  </si>
  <si>
    <t>ワード_魔術神17</t>
  </si>
  <si>
    <t>ワード_魔術神18</t>
  </si>
  <si>
    <t>ワード_魔術神19</t>
  </si>
  <si>
    <t>ワード_魔術神20</t>
  </si>
  <si>
    <t>Ver.1.05</t>
  </si>
  <si>
    <t>バグ修正</t>
  </si>
  <si>
    <t>リアクションをクリティカルに変更する。もしくはイニシアチブで移動する。</t>
  </si>
  <si>
    <t>常備化P</t>
  </si>
  <si>
    <t>経験点</t>
  </si>
  <si>
    <t>汎用</t>
  </si>
  <si>
    <t>ライフスタイル</t>
  </si>
  <si>
    <t>財産P</t>
  </si>
  <si>
    <t>一般アイテム1</t>
  </si>
  <si>
    <t>一般アイテム2</t>
  </si>
  <si>
    <t>一般アイテム3</t>
  </si>
  <si>
    <t>一般アイテム4</t>
  </si>
  <si>
    <t>一般アイテム5</t>
  </si>
  <si>
    <t>一般アイテム6</t>
  </si>
  <si>
    <t>使用経験点</t>
  </si>
  <si>
    <t>Ver.1.06</t>
  </si>
  <si>
    <t>成長</t>
  </si>
  <si>
    <t>Ver.1.07</t>
  </si>
  <si>
    <t>経験点自動算出機能強化(能力値30までの成長を自動計算)</t>
  </si>
  <si>
    <t>経験点自動算出</t>
  </si>
  <si>
    <t>ワードの加護(任意)に合わせて加護を全クラス選択式に変更</t>
  </si>
  <si>
    <t>Ver.1.08</t>
  </si>
  <si>
    <t>Ver.1.09</t>
  </si>
  <si>
    <t>Ver.1.10</t>
  </si>
  <si>
    <t>・クエストを達成した。　　　　　　　　　　　　　　　 　　   　□□□</t>
  </si>
  <si>
    <r>
      <rPr>
        <sz val="8"/>
        <rFont val="ＭＳ Ｐゴシック"/>
        <family val="3"/>
      </rPr>
      <t>・場所の手配、提供、連絡や参加者のスケジュール調整などを行った。</t>
    </r>
    <r>
      <rPr>
        <sz val="9"/>
        <rFont val="ＭＳ Ｐゴシック"/>
        <family val="3"/>
      </rPr>
      <t xml:space="preserve">       </t>
    </r>
    <r>
      <rPr>
        <sz val="11"/>
        <rFont val="ＭＳ Ｐゴシック"/>
        <family val="3"/>
      </rPr>
      <t>□</t>
    </r>
  </si>
  <si>
    <t>要望対応、微調整</t>
  </si>
  <si>
    <t>レコードシートを出力可能に</t>
  </si>
  <si>
    <t>エイリアス</t>
  </si>
  <si>
    <t>ソーサラー</t>
  </si>
  <si>
    <t>ゾルダート</t>
  </si>
  <si>
    <t>ニンジャ</t>
  </si>
  <si>
    <t>ミッショナール</t>
  </si>
  <si>
    <t>エイリアス1</t>
  </si>
  <si>
    <t>ソーサラー1</t>
  </si>
  <si>
    <t>ゾルダート1</t>
  </si>
  <si>
    <t>ニンジャ1</t>
  </si>
  <si>
    <t>ミッショナール1</t>
  </si>
  <si>
    <t>エイリアス2</t>
  </si>
  <si>
    <t>エイリアス3</t>
  </si>
  <si>
    <t>エイリアス4</t>
  </si>
  <si>
    <t>エイリアス5</t>
  </si>
  <si>
    <t>エイリアス6</t>
  </si>
  <si>
    <t>エイリアス7</t>
  </si>
  <si>
    <t>エイリアス8</t>
  </si>
  <si>
    <t>エイリアス9</t>
  </si>
  <si>
    <t>エイリアス10</t>
  </si>
  <si>
    <t>エイリアス11</t>
  </si>
  <si>
    <t>エイリアス12</t>
  </si>
  <si>
    <t>エイリアス13</t>
  </si>
  <si>
    <t>エイリアス14</t>
  </si>
  <si>
    <t>エイリアス15</t>
  </si>
  <si>
    <t>エイリアス16</t>
  </si>
  <si>
    <t>エイリアス17</t>
  </si>
  <si>
    <t>エイリアス18</t>
  </si>
  <si>
    <t>エイリアス19</t>
  </si>
  <si>
    <t>エイリアス20</t>
  </si>
  <si>
    <t>ソーサラー2</t>
  </si>
  <si>
    <t>ソーサラー3</t>
  </si>
  <si>
    <t>ソーサラー4</t>
  </si>
  <si>
    <t>ソーサラー5</t>
  </si>
  <si>
    <t>ソーサラー6</t>
  </si>
  <si>
    <t>ソーサラー7</t>
  </si>
  <si>
    <t>ソーサラー8</t>
  </si>
  <si>
    <t>ソーサラー9</t>
  </si>
  <si>
    <t>ソーサラー10</t>
  </si>
  <si>
    <t>ソーサラー11</t>
  </si>
  <si>
    <t>ソーサラー12</t>
  </si>
  <si>
    <t>ソーサラー13</t>
  </si>
  <si>
    <t>ソーサラー14</t>
  </si>
  <si>
    <t>ソーサラー15</t>
  </si>
  <si>
    <t>ソーサラー16</t>
  </si>
  <si>
    <t>ソーサラー17</t>
  </si>
  <si>
    <t>ソーサラー18</t>
  </si>
  <si>
    <t>ソーサラー19</t>
  </si>
  <si>
    <t>ソーサラー20</t>
  </si>
  <si>
    <t>ミッショナール2</t>
  </si>
  <si>
    <t>ミッショナール3</t>
  </si>
  <si>
    <t>ミッショナール4</t>
  </si>
  <si>
    <t>ミッショナール5</t>
  </si>
  <si>
    <t>ミッショナール6</t>
  </si>
  <si>
    <t>ミッショナール7</t>
  </si>
  <si>
    <t>ミッショナール8</t>
  </si>
  <si>
    <t>ミッショナール9</t>
  </si>
  <si>
    <t>ミッショナール10</t>
  </si>
  <si>
    <t>ミッショナール11</t>
  </si>
  <si>
    <t>ミッショナール12</t>
  </si>
  <si>
    <t>ミッショナール13</t>
  </si>
  <si>
    <t>ミッショナール14</t>
  </si>
  <si>
    <t>ミッショナール15</t>
  </si>
  <si>
    <t>ミッショナール16</t>
  </si>
  <si>
    <t>ミッショナール17</t>
  </si>
  <si>
    <t>ミッショナール18</t>
  </si>
  <si>
    <t>ミッショナール19</t>
  </si>
  <si>
    <t>ミッショナール20</t>
  </si>
  <si>
    <t>ニンジャ2</t>
  </si>
  <si>
    <t>ニンジャ3</t>
  </si>
  <si>
    <t>ニンジャ4</t>
  </si>
  <si>
    <t>ニンジャ5</t>
  </si>
  <si>
    <t>ニンジャ6</t>
  </si>
  <si>
    <t>ニンジャ7</t>
  </si>
  <si>
    <t>ニンジャ8</t>
  </si>
  <si>
    <t>ニンジャ9</t>
  </si>
  <si>
    <t>ニンジャ10</t>
  </si>
  <si>
    <t>ニンジャ11</t>
  </si>
  <si>
    <t>ニンジャ12</t>
  </si>
  <si>
    <t>ニンジャ13</t>
  </si>
  <si>
    <t>ニンジャ14</t>
  </si>
  <si>
    <t>ニンジャ15</t>
  </si>
  <si>
    <t>ニンジャ16</t>
  </si>
  <si>
    <t>ニンジャ17</t>
  </si>
  <si>
    <t>ニンジャ18</t>
  </si>
  <si>
    <t>ニンジャ19</t>
  </si>
  <si>
    <t>ニンジャ20</t>
  </si>
  <si>
    <t>ゾルダート2</t>
  </si>
  <si>
    <t>ゾルダート3</t>
  </si>
  <si>
    <t>ゾルダート4</t>
  </si>
  <si>
    <t>ゾルダート5</t>
  </si>
  <si>
    <t>ゾルダート6</t>
  </si>
  <si>
    <t>ゾルダート7</t>
  </si>
  <si>
    <t>ゾルダート8</t>
  </si>
  <si>
    <t>ゾルダート9</t>
  </si>
  <si>
    <t>ゾルダート10</t>
  </si>
  <si>
    <t>ゾルダート11</t>
  </si>
  <si>
    <t>ゾルダート12</t>
  </si>
  <si>
    <t>ゾルダート13</t>
  </si>
  <si>
    <t>ゾルダート14</t>
  </si>
  <si>
    <t>ゾルダート15</t>
  </si>
  <si>
    <t>ゾルダート16</t>
  </si>
  <si>
    <t>ゾルダート17</t>
  </si>
  <si>
    <t>ゾルダート18</t>
  </si>
  <si>
    <t>ゾルダート19</t>
  </si>
  <si>
    <t>ゾルダート20</t>
  </si>
  <si>
    <t>DEM</t>
  </si>
  <si>
    <t>マステマ</t>
  </si>
  <si>
    <t>エイリアス1</t>
  </si>
  <si>
    <t>ソーサラー1</t>
  </si>
  <si>
    <t>ゾルダート1</t>
  </si>
  <si>
    <t>ニンジャ1</t>
  </si>
  <si>
    <t>ミッショナール1</t>
  </si>
  <si>
    <t>エイリアス装備</t>
  </si>
  <si>
    <t>なし</t>
  </si>
  <si>
    <t>エイリアス装備と帝国軍装備を常備化可能に</t>
  </si>
  <si>
    <t>セフィロト</t>
  </si>
  <si>
    <t>機械化軍装</t>
  </si>
  <si>
    <t>暗器</t>
  </si>
  <si>
    <t>ニンジャ装備を常備化可能に</t>
  </si>
  <si>
    <t>機械神の預言</t>
  </si>
  <si>
    <t>オート</t>
  </si>
  <si>
    <t>DEM</t>
  </si>
  <si>
    <t>マステマ</t>
  </si>
  <si>
    <t>場面(選択)</t>
  </si>
  <si>
    <t>ダメージロール</t>
  </si>
  <si>
    <t>ダメージ軽減を行う。対象が受ける予定のダメージを10D軽減する。〈神〉ダメージにも有効</t>
  </si>
  <si>
    <t>効果参照</t>
  </si>
  <si>
    <t>任意の加護1つをコピーして使用できる。効果や対象などはコピーした加護によるものとする。</t>
  </si>
  <si>
    <t>Ver.1.11</t>
  </si>
  <si>
    <t>真帝国ガイドブック適用</t>
  </si>
  <si>
    <t>Ver.1.12</t>
  </si>
  <si>
    <t>Ver.1.13</t>
  </si>
  <si>
    <t>Ver.1.14</t>
  </si>
  <si>
    <t>指摘によりバグ修正</t>
  </si>
  <si>
    <t>Ver.1.15</t>
  </si>
  <si>
    <t>ﾌﾞﾚｲｸ後HP修正</t>
  </si>
  <si>
    <t>Ver.1.16</t>
  </si>
  <si>
    <r>
      <t xml:space="preserve">アルシャードセイヴァー
</t>
    </r>
    <r>
      <rPr>
        <sz val="22"/>
        <color indexed="9"/>
        <rFont val="ＭＳ Ｐゴシック"/>
        <family val="3"/>
      </rPr>
      <t>オリジナルキャラクターシートver.1.16</t>
    </r>
  </si>
  <si>
    <t>サイキック_PK</t>
  </si>
  <si>
    <t>サイキック_ESP</t>
  </si>
  <si>
    <t>ヴァーハナ</t>
  </si>
  <si>
    <t>リンクス</t>
  </si>
  <si>
    <t>ヘル</t>
  </si>
  <si>
    <t>ヘイムダル</t>
  </si>
  <si>
    <t>ブラギ</t>
  </si>
  <si>
    <t>リンクス1</t>
  </si>
  <si>
    <t>リンクス2</t>
  </si>
  <si>
    <t>リンクス3</t>
  </si>
  <si>
    <t>リンクス4</t>
  </si>
  <si>
    <t>リンクス5</t>
  </si>
  <si>
    <t>リンクス6</t>
  </si>
  <si>
    <t>リンクス7</t>
  </si>
  <si>
    <t>リンクス8</t>
  </si>
  <si>
    <t>リンクス9</t>
  </si>
  <si>
    <t>リンクス10</t>
  </si>
  <si>
    <t>リンクス11</t>
  </si>
  <si>
    <t>リンクス12</t>
  </si>
  <si>
    <t>リンクス13</t>
  </si>
  <si>
    <t>リンクス14</t>
  </si>
  <si>
    <t>リンクス15</t>
  </si>
  <si>
    <t>リンクス16</t>
  </si>
  <si>
    <t>リンクス17</t>
  </si>
  <si>
    <t>リンクス18</t>
  </si>
  <si>
    <t>リンクス19</t>
  </si>
  <si>
    <t>リンクス20</t>
  </si>
  <si>
    <t>ヴァーハナ1</t>
  </si>
  <si>
    <t>ヴァーハナ2</t>
  </si>
  <si>
    <t>ヴァーハナ3</t>
  </si>
  <si>
    <t>ヴァーハナ4</t>
  </si>
  <si>
    <t>ヴァーハナ5</t>
  </si>
  <si>
    <t>ヴァーハナ6</t>
  </si>
  <si>
    <t>ヴァーハナ7</t>
  </si>
  <si>
    <t>ヴァーハナ8</t>
  </si>
  <si>
    <t>ヴァーハナ9</t>
  </si>
  <si>
    <t>ヴァーハナ10</t>
  </si>
  <si>
    <t>ヴァーハナ11</t>
  </si>
  <si>
    <t>ヴァーハナ12</t>
  </si>
  <si>
    <t>ヴァーハナ13</t>
  </si>
  <si>
    <t>ヴァーハナ14</t>
  </si>
  <si>
    <t>ヴァーハナ15</t>
  </si>
  <si>
    <t>ヴァーハナ16</t>
  </si>
  <si>
    <t>ヴァーハナ17</t>
  </si>
  <si>
    <t>ヴァーハナ18</t>
  </si>
  <si>
    <t>ヴァーハナ19</t>
  </si>
  <si>
    <t>ヴァーハナ20</t>
  </si>
  <si>
    <t>サイキック_ESP1</t>
  </si>
  <si>
    <t>サイキック_ESP2</t>
  </si>
  <si>
    <t>サイキック_ESP3</t>
  </si>
  <si>
    <t>サイキック_ESP4</t>
  </si>
  <si>
    <t>サイキック_ESP5</t>
  </si>
  <si>
    <t>サイキック_ESP6</t>
  </si>
  <si>
    <t>サイキック_ESP7</t>
  </si>
  <si>
    <t>サイキック_ESP8</t>
  </si>
  <si>
    <t>サイキック_ESP9</t>
  </si>
  <si>
    <t>サイキック_ESP10</t>
  </si>
  <si>
    <t>サイキック_ESP11</t>
  </si>
  <si>
    <t>サイキック_ESP12</t>
  </si>
  <si>
    <t>サイキック_ESP13</t>
  </si>
  <si>
    <t>サイキック_ESP14</t>
  </si>
  <si>
    <t>サイキック_ESP15</t>
  </si>
  <si>
    <t>サイキック_ESP16</t>
  </si>
  <si>
    <t>サイキック_ESP17</t>
  </si>
  <si>
    <t>サイキック_ESP18</t>
  </si>
  <si>
    <t>サイキック_ESP19</t>
  </si>
  <si>
    <t>サイキック_ESP20</t>
  </si>
  <si>
    <t>サイキック_PK1</t>
  </si>
  <si>
    <t>サイキック_PK2</t>
  </si>
  <si>
    <t>サイキック_PK3</t>
  </si>
  <si>
    <t>サイキック_PK4</t>
  </si>
  <si>
    <t>サイキック_PK5</t>
  </si>
  <si>
    <t>サイキック_PK6</t>
  </si>
  <si>
    <t>サイキック_PK7</t>
  </si>
  <si>
    <t>サイキック_PK8</t>
  </si>
  <si>
    <t>サイキック_PK9</t>
  </si>
  <si>
    <t>サイキック_PK10</t>
  </si>
  <si>
    <t>サイキック_PK11</t>
  </si>
  <si>
    <t>サイキック_PK12</t>
  </si>
  <si>
    <t>サイキック_PK13</t>
  </si>
  <si>
    <t>サイキック_PK14</t>
  </si>
  <si>
    <t>サイキック_PK15</t>
  </si>
  <si>
    <t>サイキック_PK16</t>
  </si>
  <si>
    <t>サイキック_PK17</t>
  </si>
  <si>
    <t>サイキック_PK18</t>
  </si>
  <si>
    <t>サイキック_PK19</t>
  </si>
  <si>
    <t>サイキック_PK20</t>
  </si>
  <si>
    <t>タイプ：PK</t>
  </si>
  <si>
    <t>-</t>
  </si>
  <si>
    <t>なし</t>
  </si>
  <si>
    <t>「種別：PK」のサイキック特技と魔法装備を取得できる。</t>
  </si>
  <si>
    <t>タイプ：ESP</t>
  </si>
  <si>
    <t>ヴァーハナ装備</t>
  </si>
  <si>
    <t>自、ビ</t>
  </si>
  <si>
    <t>ヴァーハナ装備を常備化可能にするが、常備化していない装備を装備できない。</t>
  </si>
  <si>
    <t>ミニサイズ</t>
  </si>
  <si>
    <t>【回避値】+2、【耐久力】-10(最低1)</t>
  </si>
  <si>
    <t>サイキック</t>
  </si>
  <si>
    <t>超上級ルールブック対応、ブレイク後HP修正を導入</t>
  </si>
  <si>
    <t>トール</t>
  </si>
  <si>
    <t>エーギル</t>
  </si>
  <si>
    <t>ブラギ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</si>
</sst>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_);[Red]\(0\)"/>
    <numFmt numFmtId="179" formatCode="#,##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・&quot;@"/>
    <numFmt numFmtId="186" formatCode="mmm\-yyyy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color indexed="9"/>
      <name val="ＭＳ Ｐゴシック"/>
      <family val="3"/>
    </font>
    <font>
      <sz val="7"/>
      <name val="ＭＳ Ｐゴシック"/>
      <family val="3"/>
    </font>
    <font>
      <b/>
      <sz val="9"/>
      <color indexed="9"/>
      <name val="ＭＳ Ｐゴシック"/>
      <family val="3"/>
    </font>
    <font>
      <b/>
      <sz val="14"/>
      <name val="ＭＳ Ｐゴシック"/>
      <family val="3"/>
    </font>
    <font>
      <b/>
      <i/>
      <sz val="11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11"/>
      <name val="HGS明朝E"/>
      <family val="1"/>
    </font>
    <font>
      <sz val="36"/>
      <color indexed="9"/>
      <name val="ＭＳ Ｐゴシック"/>
      <family val="3"/>
    </font>
    <font>
      <sz val="11"/>
      <color indexed="8"/>
      <name val="ＭＳ Ｐゴシック"/>
      <family val="3"/>
    </font>
    <font>
      <b/>
      <i/>
      <sz val="12"/>
      <color indexed="9"/>
      <name val="HGS明朝E"/>
      <family val="1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7.5"/>
      <color indexed="9"/>
      <name val="ＭＳ Ｐゴシック"/>
      <family val="3"/>
    </font>
    <font>
      <b/>
      <i/>
      <sz val="16"/>
      <color indexed="9"/>
      <name val="ＭＳ Ｐゴシック"/>
      <family val="3"/>
    </font>
    <font>
      <i/>
      <sz val="24"/>
      <color indexed="9"/>
      <name val="HGP創英ﾌﾟﾚｾﾞﾝｽEB"/>
      <family val="1"/>
    </font>
    <font>
      <b/>
      <i/>
      <sz val="12"/>
      <color indexed="9"/>
      <name val="HGP明朝E"/>
      <family val="1"/>
    </font>
    <font>
      <i/>
      <sz val="10"/>
      <color indexed="9"/>
      <name val="HGS明朝E"/>
      <family val="1"/>
    </font>
    <font>
      <b/>
      <i/>
      <sz val="11"/>
      <color indexed="9"/>
      <name val="HGP明朝E"/>
      <family val="1"/>
    </font>
    <font>
      <b/>
      <i/>
      <sz val="10"/>
      <color indexed="9"/>
      <name val="HGP明朝E"/>
      <family val="1"/>
    </font>
    <font>
      <b/>
      <i/>
      <sz val="14"/>
      <color indexed="9"/>
      <name val="HGP明朝E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/>
      <right/>
      <top style="thin"/>
      <bottom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/>
      <right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thick"/>
    </border>
    <border>
      <left/>
      <right/>
      <top/>
      <bottom style="thick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9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>
        <color indexed="9"/>
      </right>
      <top style="double"/>
      <bottom style="double"/>
    </border>
    <border>
      <left style="medium">
        <color indexed="9"/>
      </left>
      <right style="thin"/>
      <top style="medium">
        <color indexed="9"/>
      </top>
      <bottom style="thin"/>
    </border>
    <border>
      <left style="thin"/>
      <right style="thin"/>
      <top style="medium">
        <color indexed="9"/>
      </top>
      <bottom style="thin"/>
    </border>
    <border>
      <left style="thin"/>
      <right/>
      <top style="medium">
        <color indexed="9"/>
      </top>
      <bottom style="thin"/>
    </border>
    <border>
      <left style="medium">
        <color indexed="9"/>
      </left>
      <right style="thin"/>
      <top style="thin"/>
      <bottom style="thin"/>
    </border>
    <border>
      <left style="medium">
        <color indexed="9"/>
      </left>
      <right style="thin"/>
      <top style="medium">
        <color indexed="9"/>
      </top>
      <bottom style="double"/>
    </border>
    <border>
      <left style="thin"/>
      <right style="thin"/>
      <top style="medium">
        <color indexed="9"/>
      </top>
      <bottom style="double"/>
    </border>
    <border>
      <left style="thin"/>
      <right style="medium">
        <color indexed="9"/>
      </right>
      <top style="medium">
        <color indexed="9"/>
      </top>
      <bottom style="double"/>
    </border>
    <border>
      <left style="medium">
        <color indexed="9"/>
      </left>
      <right style="thin"/>
      <top style="thin"/>
      <bottom style="medium">
        <color indexed="9"/>
      </bottom>
    </border>
    <border>
      <left style="thin"/>
      <right style="thin"/>
      <top style="thin"/>
      <bottom style="medium">
        <color indexed="9"/>
      </bottom>
    </border>
    <border>
      <left style="thin"/>
      <right/>
      <top style="thin"/>
      <bottom style="medium">
        <color indexed="9"/>
      </bottom>
    </border>
    <border>
      <left style="medium">
        <color indexed="9"/>
      </left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>
        <color indexed="9"/>
      </right>
      <top style="double"/>
      <bottom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/>
      <right style="medium"/>
      <top/>
      <bottom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6" fillId="0" borderId="0" applyNumberFormat="0" applyFill="0" applyBorder="0" applyAlignment="0" applyProtection="0"/>
    <xf numFmtId="0" fontId="71" fillId="31" borderId="0" applyNumberFormat="0" applyBorder="0" applyAlignment="0" applyProtection="0"/>
  </cellStyleXfs>
  <cellXfs count="8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8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4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vertical="center" shrinkToFit="1"/>
      <protection locked="0"/>
    </xf>
    <xf numFmtId="0" fontId="4" fillId="32" borderId="1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0" fillId="0" borderId="14" xfId="0" applyBorder="1" applyAlignment="1" applyProtection="1">
      <alignment vertical="center" shrinkToFit="1"/>
      <protection locked="0"/>
    </xf>
    <xf numFmtId="0" fontId="4" fillId="32" borderId="15" xfId="0" applyFont="1" applyFill="1" applyBorder="1" applyAlignment="1">
      <alignment vertical="center" shrinkToFit="1"/>
    </xf>
    <xf numFmtId="0" fontId="4" fillId="32" borderId="16" xfId="0" applyFont="1" applyFill="1" applyBorder="1" applyAlignment="1">
      <alignment vertical="center" shrinkToFit="1"/>
    </xf>
    <xf numFmtId="0" fontId="4" fillId="32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Fill="1" applyBorder="1" applyAlignment="1">
      <alignment vertical="center" shrinkToFit="1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 shrinkToFi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176" fontId="0" fillId="0" borderId="0" xfId="0" applyNumberForma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22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0" fillId="0" borderId="27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178" fontId="0" fillId="0" borderId="10" xfId="0" applyNumberForma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32" borderId="26" xfId="0" applyFont="1" applyFill="1" applyBorder="1" applyAlignment="1">
      <alignment vertical="center" shrinkToFit="1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7" fillId="33" borderId="34" xfId="0" applyFont="1" applyFill="1" applyBorder="1" applyAlignment="1">
      <alignment vertical="center"/>
    </xf>
    <xf numFmtId="14" fontId="0" fillId="33" borderId="34" xfId="0" applyNumberFormat="1" applyFont="1" applyFill="1" applyBorder="1" applyAlignment="1">
      <alignment vertical="center"/>
    </xf>
    <xf numFmtId="1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 applyProtection="1">
      <alignment vertical="center" shrinkToFit="1"/>
      <protection locked="0"/>
    </xf>
    <xf numFmtId="0" fontId="13" fillId="0" borderId="28" xfId="0" applyFont="1" applyFill="1" applyBorder="1" applyAlignment="1" applyProtection="1">
      <alignment vertical="center" shrinkToFit="1"/>
      <protection locked="0"/>
    </xf>
    <xf numFmtId="0" fontId="13" fillId="0" borderId="35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vertical="center" shrinkToFit="1"/>
      <protection locked="0"/>
    </xf>
    <xf numFmtId="0" fontId="13" fillId="0" borderId="36" xfId="0" applyFont="1" applyFill="1" applyBorder="1" applyAlignment="1" applyProtection="1">
      <alignment vertical="center" shrinkToFit="1"/>
      <protection locked="0"/>
    </xf>
    <xf numFmtId="0" fontId="13" fillId="0" borderId="37" xfId="0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hidden="1"/>
    </xf>
    <xf numFmtId="0" fontId="0" fillId="0" borderId="28" xfId="0" applyFill="1" applyBorder="1" applyAlignment="1" applyProtection="1">
      <alignment horizontal="center" vertical="center" shrinkToFit="1"/>
      <protection hidden="1"/>
    </xf>
    <xf numFmtId="0" fontId="0" fillId="0" borderId="35" xfId="0" applyFill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38" xfId="0" applyFill="1" applyBorder="1" applyAlignment="1" applyProtection="1">
      <alignment horizontal="center" vertical="center" shrinkToFit="1"/>
      <protection hidden="1"/>
    </xf>
    <xf numFmtId="0" fontId="0" fillId="0" borderId="36" xfId="0" applyFill="1" applyBorder="1" applyAlignment="1" applyProtection="1">
      <alignment horizontal="center" vertical="center" shrinkToFit="1"/>
      <protection hidden="1"/>
    </xf>
    <xf numFmtId="0" fontId="0" fillId="0" borderId="37" xfId="0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32" borderId="19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 wrapText="1" shrinkToFit="1"/>
    </xf>
    <xf numFmtId="0" fontId="9" fillId="0" borderId="10" xfId="0" applyFont="1" applyFill="1" applyBorder="1" applyAlignment="1">
      <alignment horizontal="center" vertical="top" wrapText="1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0" fillId="32" borderId="13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42" xfId="0" applyFill="1" applyBorder="1" applyAlignment="1">
      <alignment horizontal="center" vertical="center" shrinkToFit="1"/>
    </xf>
    <xf numFmtId="0" fontId="0" fillId="32" borderId="43" xfId="0" applyFill="1" applyBorder="1" applyAlignment="1">
      <alignment horizontal="center" vertical="center" shrinkToFit="1"/>
    </xf>
    <xf numFmtId="0" fontId="0" fillId="32" borderId="3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top" wrapText="1" shrinkToFit="1"/>
    </xf>
    <xf numFmtId="0" fontId="0" fillId="0" borderId="10" xfId="0" applyFill="1" applyBorder="1" applyAlignment="1">
      <alignment horizontal="center" vertical="top" shrinkToFit="1"/>
    </xf>
    <xf numFmtId="0" fontId="0" fillId="0" borderId="19" xfId="0" applyFill="1" applyBorder="1" applyAlignment="1">
      <alignment horizontal="center" vertical="top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0" fillId="0" borderId="54" xfId="0" applyFont="1" applyFill="1" applyBorder="1" applyAlignment="1" applyProtection="1">
      <alignment horizontal="left" vertical="center" shrinkToFit="1"/>
      <protection hidden="1"/>
    </xf>
    <xf numFmtId="0" fontId="0" fillId="0" borderId="4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54" xfId="0" applyFont="1" applyFill="1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left" vertical="center" shrinkToFit="1"/>
      <protection hidden="1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33" borderId="39" xfId="0" applyFont="1" applyFill="1" applyBorder="1" applyAlignment="1" applyProtection="1">
      <alignment horizontal="center" vertical="top" shrinkToFit="1"/>
      <protection locked="0"/>
    </xf>
    <xf numFmtId="0" fontId="8" fillId="33" borderId="28" xfId="0" applyFont="1" applyFill="1" applyBorder="1" applyAlignment="1" applyProtection="1">
      <alignment horizontal="center" vertical="top" shrinkToFit="1"/>
      <protection locked="0"/>
    </xf>
    <xf numFmtId="0" fontId="8" fillId="33" borderId="22" xfId="0" applyFont="1" applyFill="1" applyBorder="1" applyAlignment="1" applyProtection="1">
      <alignment horizontal="center" vertical="top" shrinkToFit="1"/>
      <protection locked="0"/>
    </xf>
    <xf numFmtId="0" fontId="8" fillId="33" borderId="0" xfId="0" applyFont="1" applyFill="1" applyBorder="1" applyAlignment="1" applyProtection="1">
      <alignment horizontal="center" vertical="top" shrinkToFit="1"/>
      <protection locked="0"/>
    </xf>
    <xf numFmtId="0" fontId="14" fillId="33" borderId="28" xfId="0" applyFont="1" applyFill="1" applyBorder="1" applyAlignment="1" applyProtection="1">
      <alignment horizontal="center" vertical="center" shrinkToFit="1"/>
      <protection locked="0"/>
    </xf>
    <xf numFmtId="0" fontId="14" fillId="33" borderId="35" xfId="0" applyFont="1" applyFill="1" applyBorder="1" applyAlignment="1" applyProtection="1">
      <alignment horizontal="center" vertical="center" shrinkToFit="1"/>
      <protection locked="0"/>
    </xf>
    <xf numFmtId="0" fontId="14" fillId="33" borderId="0" xfId="0" applyFont="1" applyFill="1" applyBorder="1" applyAlignment="1" applyProtection="1">
      <alignment horizontal="center" vertical="center" shrinkToFit="1"/>
      <protection locked="0"/>
    </xf>
    <xf numFmtId="0" fontId="14" fillId="33" borderId="11" xfId="0" applyFont="1" applyFill="1" applyBorder="1" applyAlignment="1" applyProtection="1">
      <alignment horizontal="center" vertical="center" shrinkToFit="1"/>
      <protection locked="0"/>
    </xf>
    <xf numFmtId="0" fontId="8" fillId="33" borderId="38" xfId="0" applyFont="1" applyFill="1" applyBorder="1" applyAlignment="1" applyProtection="1">
      <alignment horizontal="center" vertical="top" shrinkToFit="1"/>
      <protection locked="0"/>
    </xf>
    <xf numFmtId="0" fontId="8" fillId="33" borderId="36" xfId="0" applyFont="1" applyFill="1" applyBorder="1" applyAlignment="1" applyProtection="1">
      <alignment horizontal="center" vertical="top" shrinkToFit="1"/>
      <protection locked="0"/>
    </xf>
    <xf numFmtId="0" fontId="14" fillId="33" borderId="36" xfId="0" applyFont="1" applyFill="1" applyBorder="1" applyAlignment="1" applyProtection="1">
      <alignment horizontal="center" vertical="center" shrinkToFit="1"/>
      <protection locked="0"/>
    </xf>
    <xf numFmtId="0" fontId="14" fillId="33" borderId="37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5" fontId="0" fillId="0" borderId="10" xfId="0" applyNumberFormat="1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>
      <alignment horizontal="center" vertical="center" textRotation="255" wrapText="1" shrinkToFit="1"/>
    </xf>
    <xf numFmtId="0" fontId="8" fillId="0" borderId="30" xfId="0" applyFont="1" applyFill="1" applyBorder="1" applyAlignment="1">
      <alignment horizontal="center" vertical="center" textRotation="255" wrapText="1" shrinkToFit="1"/>
    </xf>
    <xf numFmtId="0" fontId="8" fillId="0" borderId="19" xfId="0" applyFont="1" applyFill="1" applyBorder="1" applyAlignment="1">
      <alignment horizontal="center" vertical="center" textRotation="255" wrapText="1" shrinkToFit="1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/>
    </xf>
    <xf numFmtId="0" fontId="4" fillId="32" borderId="57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4" fillId="32" borderId="58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29" fillId="32" borderId="39" xfId="0" applyFont="1" applyFill="1" applyBorder="1" applyAlignment="1" applyProtection="1">
      <alignment horizontal="center" vertical="center" shrinkToFit="1"/>
      <protection locked="0"/>
    </xf>
    <xf numFmtId="0" fontId="29" fillId="32" borderId="28" xfId="0" applyFont="1" applyFill="1" applyBorder="1" applyAlignment="1" applyProtection="1">
      <alignment horizontal="center" vertical="center" shrinkToFit="1"/>
      <protection locked="0"/>
    </xf>
    <xf numFmtId="0" fontId="29" fillId="32" borderId="35" xfId="0" applyFont="1" applyFill="1" applyBorder="1" applyAlignment="1" applyProtection="1">
      <alignment horizontal="center" vertical="center" shrinkToFit="1"/>
      <protection locked="0"/>
    </xf>
    <xf numFmtId="0" fontId="29" fillId="32" borderId="22" xfId="0" applyFont="1" applyFill="1" applyBorder="1" applyAlignment="1" applyProtection="1">
      <alignment horizontal="center" vertical="center" shrinkToFit="1"/>
      <protection locked="0"/>
    </xf>
    <xf numFmtId="0" fontId="29" fillId="32" borderId="0" xfId="0" applyFont="1" applyFill="1" applyBorder="1" applyAlignment="1" applyProtection="1">
      <alignment horizontal="center" vertical="center" shrinkToFit="1"/>
      <protection locked="0"/>
    </xf>
    <xf numFmtId="0" fontId="29" fillId="32" borderId="11" xfId="0" applyFont="1" applyFill="1" applyBorder="1" applyAlignment="1" applyProtection="1">
      <alignment horizontal="center" vertical="center" shrinkToFit="1"/>
      <protection locked="0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6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11" fillId="32" borderId="56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36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 applyProtection="1">
      <alignment vertical="center" shrinkToFit="1"/>
      <protection locked="0"/>
    </xf>
    <xf numFmtId="0" fontId="8" fillId="0" borderId="28" xfId="0" applyFont="1" applyFill="1" applyBorder="1" applyAlignment="1" applyProtection="1">
      <alignment vertical="center" shrinkToFit="1"/>
      <protection locked="0"/>
    </xf>
    <xf numFmtId="0" fontId="8" fillId="0" borderId="35" xfId="0" applyFont="1" applyFill="1" applyBorder="1" applyAlignment="1" applyProtection="1">
      <alignment vertical="center" shrinkToFit="1"/>
      <protection locked="0"/>
    </xf>
    <xf numFmtId="0" fontId="8" fillId="0" borderId="22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38" xfId="0" applyFont="1" applyFill="1" applyBorder="1" applyAlignment="1" applyProtection="1">
      <alignment vertical="center" shrinkToFit="1"/>
      <protection locked="0"/>
    </xf>
    <xf numFmtId="0" fontId="8" fillId="0" borderId="36" xfId="0" applyFont="1" applyFill="1" applyBorder="1" applyAlignment="1" applyProtection="1">
      <alignment vertical="center" shrinkToFit="1"/>
      <protection locked="0"/>
    </xf>
    <xf numFmtId="0" fontId="8" fillId="0" borderId="37" xfId="0" applyFont="1" applyFill="1" applyBorder="1" applyAlignment="1" applyProtection="1">
      <alignment vertical="center" shrinkToFit="1"/>
      <protection locked="0"/>
    </xf>
    <xf numFmtId="185" fontId="8" fillId="0" borderId="39" xfId="0" applyNumberFormat="1" applyFont="1" applyFill="1" applyBorder="1" applyAlignment="1" applyProtection="1">
      <alignment vertical="center" shrinkToFit="1"/>
      <protection locked="0"/>
    </xf>
    <xf numFmtId="185" fontId="8" fillId="0" borderId="28" xfId="0" applyNumberFormat="1" applyFont="1" applyFill="1" applyBorder="1" applyAlignment="1" applyProtection="1">
      <alignment vertical="center" shrinkToFit="1"/>
      <protection locked="0"/>
    </xf>
    <xf numFmtId="185" fontId="8" fillId="0" borderId="35" xfId="0" applyNumberFormat="1" applyFont="1" applyFill="1" applyBorder="1" applyAlignment="1" applyProtection="1">
      <alignment vertical="center" shrinkToFit="1"/>
      <protection locked="0"/>
    </xf>
    <xf numFmtId="185" fontId="8" fillId="0" borderId="22" xfId="0" applyNumberFormat="1" applyFont="1" applyFill="1" applyBorder="1" applyAlignment="1" applyProtection="1">
      <alignment vertical="center" shrinkToFit="1"/>
      <protection locked="0"/>
    </xf>
    <xf numFmtId="185" fontId="8" fillId="0" borderId="0" xfId="0" applyNumberFormat="1" applyFont="1" applyFill="1" applyBorder="1" applyAlignment="1" applyProtection="1">
      <alignment vertical="center" shrinkToFit="1"/>
      <protection locked="0"/>
    </xf>
    <xf numFmtId="185" fontId="8" fillId="0" borderId="11" xfId="0" applyNumberFormat="1" applyFont="1" applyFill="1" applyBorder="1" applyAlignment="1" applyProtection="1">
      <alignment vertical="center" shrinkToFit="1"/>
      <protection locked="0"/>
    </xf>
    <xf numFmtId="185" fontId="8" fillId="0" borderId="38" xfId="0" applyNumberFormat="1" applyFont="1" applyFill="1" applyBorder="1" applyAlignment="1" applyProtection="1">
      <alignment vertical="center" shrinkToFit="1"/>
      <protection locked="0"/>
    </xf>
    <xf numFmtId="185" fontId="8" fillId="0" borderId="36" xfId="0" applyNumberFormat="1" applyFont="1" applyFill="1" applyBorder="1" applyAlignment="1" applyProtection="1">
      <alignment vertical="center" shrinkToFit="1"/>
      <protection locked="0"/>
    </xf>
    <xf numFmtId="185" fontId="8" fillId="0" borderId="37" xfId="0" applyNumberFormat="1" applyFont="1" applyFill="1" applyBorder="1" applyAlignment="1" applyProtection="1">
      <alignment vertical="center" shrinkToFit="1"/>
      <protection locked="0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12" fillId="32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11" fillId="32" borderId="10" xfId="0" applyFont="1" applyFill="1" applyBorder="1" applyAlignment="1">
      <alignment horizontal="center" vertical="center" textRotation="255"/>
    </xf>
    <xf numFmtId="0" fontId="17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11" fillId="32" borderId="39" xfId="0" applyFont="1" applyFill="1" applyBorder="1" applyAlignment="1">
      <alignment vertical="center" shrinkToFit="1"/>
    </xf>
    <xf numFmtId="0" fontId="11" fillId="32" borderId="28" xfId="0" applyFont="1" applyFill="1" applyBorder="1" applyAlignment="1">
      <alignment vertical="center" shrinkToFit="1"/>
    </xf>
    <xf numFmtId="0" fontId="11" fillId="32" borderId="35" xfId="0" applyFont="1" applyFill="1" applyBorder="1" applyAlignment="1">
      <alignment vertical="center" shrinkToFit="1"/>
    </xf>
    <xf numFmtId="0" fontId="11" fillId="32" borderId="22" xfId="0" applyFont="1" applyFill="1" applyBorder="1" applyAlignment="1">
      <alignment vertical="center" shrinkToFit="1"/>
    </xf>
    <xf numFmtId="0" fontId="11" fillId="32" borderId="0" xfId="0" applyFont="1" applyFill="1" applyBorder="1" applyAlignment="1">
      <alignment vertical="center" shrinkToFit="1"/>
    </xf>
    <xf numFmtId="0" fontId="11" fillId="32" borderId="11" xfId="0" applyFont="1" applyFill="1" applyBorder="1" applyAlignment="1">
      <alignment vertical="center" shrinkToFit="1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38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54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shrinkToFit="1"/>
    </xf>
    <xf numFmtId="0" fontId="0" fillId="0" borderId="35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36" xfId="0" applyFill="1" applyBorder="1" applyAlignment="1">
      <alignment horizontal="center" shrinkToFit="1"/>
    </xf>
    <xf numFmtId="0" fontId="0" fillId="0" borderId="37" xfId="0" applyFill="1" applyBorder="1" applyAlignment="1">
      <alignment horizontal="center" shrinkToFit="1"/>
    </xf>
    <xf numFmtId="0" fontId="8" fillId="0" borderId="39" xfId="0" applyFont="1" applyFill="1" applyBorder="1" applyAlignment="1" applyProtection="1">
      <alignment horizontal="center" vertical="center" shrinkToFit="1"/>
      <protection hidden="1"/>
    </xf>
    <xf numFmtId="0" fontId="8" fillId="0" borderId="28" xfId="0" applyFont="1" applyFill="1" applyBorder="1" applyAlignment="1" applyProtection="1">
      <alignment horizontal="center" vertical="center" shrinkToFit="1"/>
      <protection hidden="1"/>
    </xf>
    <xf numFmtId="0" fontId="8" fillId="0" borderId="35" xfId="0" applyFont="1" applyFill="1" applyBorder="1" applyAlignment="1" applyProtection="1">
      <alignment horizontal="center" vertical="center" shrinkToFit="1"/>
      <protection hidden="1"/>
    </xf>
    <xf numFmtId="0" fontId="8" fillId="0" borderId="22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38" xfId="0" applyFont="1" applyFill="1" applyBorder="1" applyAlignment="1" applyProtection="1">
      <alignment horizontal="center" vertical="center" shrinkToFit="1"/>
      <protection hidden="1"/>
    </xf>
    <xf numFmtId="0" fontId="8" fillId="0" borderId="36" xfId="0" applyFont="1" applyFill="1" applyBorder="1" applyAlignment="1" applyProtection="1">
      <alignment horizontal="center" vertical="center" shrinkToFit="1"/>
      <protection hidden="1"/>
    </xf>
    <xf numFmtId="0" fontId="8" fillId="0" borderId="37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7" fillId="32" borderId="10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shrinkToFit="1"/>
      <protection locked="0"/>
    </xf>
    <xf numFmtId="0" fontId="8" fillId="0" borderId="54" xfId="0" applyFont="1" applyFill="1" applyBorder="1" applyAlignment="1" applyProtection="1">
      <alignment horizontal="center" shrinkToFit="1"/>
      <protection locked="0"/>
    </xf>
    <xf numFmtId="0" fontId="8" fillId="0" borderId="45" xfId="0" applyFont="1" applyFill="1" applyBorder="1" applyAlignment="1" applyProtection="1">
      <alignment horizontal="center" shrinkToFit="1"/>
      <protection locked="0"/>
    </xf>
    <xf numFmtId="0" fontId="30" fillId="32" borderId="55" xfId="0" applyFont="1" applyFill="1" applyBorder="1" applyAlignment="1">
      <alignment horizontal="center" vertical="center" textRotation="255" shrinkToFit="1"/>
    </xf>
    <xf numFmtId="0" fontId="30" fillId="32" borderId="56" xfId="0" applyFont="1" applyFill="1" applyBorder="1" applyAlignment="1">
      <alignment horizontal="center" vertical="center" textRotation="255" shrinkToFit="1"/>
    </xf>
    <xf numFmtId="0" fontId="30" fillId="32" borderId="57" xfId="0" applyFont="1" applyFill="1" applyBorder="1" applyAlignment="1">
      <alignment horizontal="center" vertical="center" textRotation="255" shrinkToFit="1"/>
    </xf>
    <xf numFmtId="0" fontId="30" fillId="32" borderId="0" xfId="0" applyFont="1" applyFill="1" applyBorder="1" applyAlignment="1">
      <alignment horizontal="center" vertical="center" textRotation="255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70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2" fillId="32" borderId="56" xfId="0" applyFont="1" applyFill="1" applyBorder="1" applyAlignment="1">
      <alignment horizontal="center" vertical="center" textRotation="255" wrapText="1" shrinkToFit="1"/>
    </xf>
    <xf numFmtId="0" fontId="32" fillId="32" borderId="0" xfId="0" applyFont="1" applyFill="1" applyBorder="1" applyAlignment="1">
      <alignment horizontal="center" vertical="center" textRotation="255" wrapText="1" shrinkToFit="1"/>
    </xf>
    <xf numFmtId="0" fontId="32" fillId="32" borderId="36" xfId="0" applyFont="1" applyFill="1" applyBorder="1" applyAlignment="1">
      <alignment horizontal="center" vertical="center" textRotation="255" wrapText="1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29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22" xfId="0" applyFont="1" applyFill="1" applyBorder="1" applyAlignment="1">
      <alignment horizontal="center" vertical="center" shrinkToFit="1"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39" xfId="0" applyFont="1" applyFill="1" applyBorder="1" applyAlignment="1">
      <alignment horizontal="center" vertical="center" shrinkToFit="1"/>
    </xf>
    <xf numFmtId="0" fontId="11" fillId="32" borderId="55" xfId="0" applyFont="1" applyFill="1" applyBorder="1" applyAlignment="1">
      <alignment horizontal="center" vertical="center" textRotation="255" shrinkToFit="1"/>
    </xf>
    <xf numFmtId="0" fontId="11" fillId="32" borderId="56" xfId="0" applyFont="1" applyFill="1" applyBorder="1" applyAlignment="1">
      <alignment horizontal="center" vertical="center" textRotation="255" shrinkToFit="1"/>
    </xf>
    <xf numFmtId="0" fontId="11" fillId="32" borderId="57" xfId="0" applyFont="1" applyFill="1" applyBorder="1" applyAlignment="1">
      <alignment horizontal="center" vertical="center" textRotation="255" shrinkToFit="1"/>
    </xf>
    <xf numFmtId="0" fontId="11" fillId="32" borderId="0" xfId="0" applyFont="1" applyFill="1" applyBorder="1" applyAlignment="1">
      <alignment horizontal="center" vertical="center" textRotation="255" shrinkToFit="1"/>
    </xf>
    <xf numFmtId="0" fontId="11" fillId="32" borderId="51" xfId="0" applyFont="1" applyFill="1" applyBorder="1" applyAlignment="1">
      <alignment horizontal="center" vertical="center" textRotation="255" shrinkToFit="1"/>
    </xf>
    <xf numFmtId="0" fontId="11" fillId="32" borderId="36" xfId="0" applyFont="1" applyFill="1" applyBorder="1" applyAlignment="1">
      <alignment horizontal="center" vertical="center" textRotation="255" shrinkToFit="1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30" fillId="32" borderId="55" xfId="0" applyFont="1" applyFill="1" applyBorder="1" applyAlignment="1">
      <alignment horizontal="center" vertical="center" textRotation="255"/>
    </xf>
    <xf numFmtId="0" fontId="30" fillId="32" borderId="56" xfId="0" applyFont="1" applyFill="1" applyBorder="1" applyAlignment="1">
      <alignment horizontal="center" vertical="center" textRotation="255"/>
    </xf>
    <xf numFmtId="0" fontId="30" fillId="32" borderId="58" xfId="0" applyFont="1" applyFill="1" applyBorder="1" applyAlignment="1">
      <alignment horizontal="center" vertical="center" textRotation="255"/>
    </xf>
    <xf numFmtId="0" fontId="30" fillId="32" borderId="57" xfId="0" applyFont="1" applyFill="1" applyBorder="1" applyAlignment="1">
      <alignment horizontal="center" vertical="center" textRotation="255"/>
    </xf>
    <xf numFmtId="0" fontId="30" fillId="32" borderId="0" xfId="0" applyFont="1" applyFill="1" applyBorder="1" applyAlignment="1">
      <alignment horizontal="center" vertical="center" textRotation="255"/>
    </xf>
    <xf numFmtId="0" fontId="30" fillId="32" borderId="59" xfId="0" applyFont="1" applyFill="1" applyBorder="1" applyAlignment="1">
      <alignment horizontal="center" vertical="center" textRotation="255"/>
    </xf>
    <xf numFmtId="0" fontId="30" fillId="32" borderId="71" xfId="0" applyFont="1" applyFill="1" applyBorder="1" applyAlignment="1">
      <alignment horizontal="center" vertical="center" textRotation="255"/>
    </xf>
    <xf numFmtId="0" fontId="30" fillId="32" borderId="72" xfId="0" applyFont="1" applyFill="1" applyBorder="1" applyAlignment="1">
      <alignment horizontal="center" vertical="center" textRotation="255"/>
    </xf>
    <xf numFmtId="0" fontId="8" fillId="0" borderId="42" xfId="0" applyFont="1" applyFill="1" applyBorder="1" applyAlignment="1">
      <alignment horizontal="center" vertical="center" textRotation="255" wrapText="1" shrinkToFit="1"/>
    </xf>
    <xf numFmtId="0" fontId="8" fillId="0" borderId="13" xfId="0" applyFont="1" applyFill="1" applyBorder="1" applyAlignment="1">
      <alignment horizontal="center" vertical="center" textRotation="255" wrapText="1" shrinkToFit="1"/>
    </xf>
    <xf numFmtId="0" fontId="8" fillId="0" borderId="44" xfId="0" applyFont="1" applyFill="1" applyBorder="1" applyAlignment="1">
      <alignment horizontal="center" vertical="center" textRotation="255" wrapText="1" shrinkToFit="1"/>
    </xf>
    <xf numFmtId="0" fontId="8" fillId="0" borderId="12" xfId="0" applyFont="1" applyFill="1" applyBorder="1" applyAlignment="1">
      <alignment horizontal="center" vertical="center" textRotation="255" wrapText="1" shrinkToFit="1"/>
    </xf>
    <xf numFmtId="0" fontId="8" fillId="0" borderId="43" xfId="0" applyFont="1" applyFill="1" applyBorder="1" applyAlignment="1">
      <alignment horizontal="center" vertical="center" textRotation="255" wrapText="1" shrinkToFit="1"/>
    </xf>
    <xf numFmtId="0" fontId="8" fillId="0" borderId="34" xfId="0" applyFont="1" applyFill="1" applyBorder="1" applyAlignment="1">
      <alignment horizontal="center" vertical="center" textRotation="255" wrapText="1" shrinkToFit="1"/>
    </xf>
    <xf numFmtId="0" fontId="8" fillId="0" borderId="39" xfId="0" applyFont="1" applyFill="1" applyBorder="1" applyAlignment="1">
      <alignment horizontal="center" vertical="center" textRotation="255" wrapText="1" shrinkToFit="1"/>
    </xf>
    <xf numFmtId="0" fontId="8" fillId="0" borderId="73" xfId="0" applyFont="1" applyFill="1" applyBorder="1" applyAlignment="1">
      <alignment horizontal="center" vertical="center" textRotation="255" wrapText="1" shrinkToFit="1"/>
    </xf>
    <xf numFmtId="0" fontId="8" fillId="0" borderId="22" xfId="0" applyFont="1" applyFill="1" applyBorder="1" applyAlignment="1">
      <alignment horizontal="center" vertical="center" textRotation="255" wrapText="1" shrinkToFit="1"/>
    </xf>
    <xf numFmtId="0" fontId="8" fillId="0" borderId="25" xfId="0" applyFont="1" applyFill="1" applyBorder="1" applyAlignment="1">
      <alignment horizontal="center" vertical="center" textRotation="255" wrapText="1" shrinkToFit="1"/>
    </xf>
    <xf numFmtId="0" fontId="8" fillId="0" borderId="38" xfId="0" applyFont="1" applyFill="1" applyBorder="1" applyAlignment="1">
      <alignment horizontal="center" vertical="center" textRotation="255" wrapText="1" shrinkToFit="1"/>
    </xf>
    <xf numFmtId="0" fontId="8" fillId="0" borderId="74" xfId="0" applyFont="1" applyFill="1" applyBorder="1" applyAlignment="1">
      <alignment horizontal="center" vertical="center" textRotation="255" wrapText="1" shrinkToFit="1"/>
    </xf>
    <xf numFmtId="0" fontId="0" fillId="0" borderId="43" xfId="0" applyFill="1" applyBorder="1" applyAlignment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31" fillId="32" borderId="39" xfId="0" applyFont="1" applyFill="1" applyBorder="1" applyAlignment="1">
      <alignment vertical="center"/>
    </xf>
    <xf numFmtId="0" fontId="31" fillId="32" borderId="28" xfId="0" applyFont="1" applyFill="1" applyBorder="1" applyAlignment="1">
      <alignment vertical="center"/>
    </xf>
    <xf numFmtId="0" fontId="31" fillId="32" borderId="35" xfId="0" applyFont="1" applyFill="1" applyBorder="1" applyAlignment="1">
      <alignment vertical="center"/>
    </xf>
    <xf numFmtId="0" fontId="31" fillId="32" borderId="22" xfId="0" applyFont="1" applyFill="1" applyBorder="1" applyAlignment="1">
      <alignment vertical="center"/>
    </xf>
    <xf numFmtId="0" fontId="31" fillId="32" borderId="0" xfId="0" applyFont="1" applyFill="1" applyBorder="1" applyAlignment="1">
      <alignment vertical="center"/>
    </xf>
    <xf numFmtId="0" fontId="31" fillId="32" borderId="11" xfId="0" applyFont="1" applyFill="1" applyBorder="1" applyAlignment="1">
      <alignment vertical="center"/>
    </xf>
    <xf numFmtId="0" fontId="31" fillId="32" borderId="38" xfId="0" applyFont="1" applyFill="1" applyBorder="1" applyAlignment="1">
      <alignment vertical="center"/>
    </xf>
    <xf numFmtId="0" fontId="31" fillId="32" borderId="36" xfId="0" applyFont="1" applyFill="1" applyBorder="1" applyAlignment="1">
      <alignment vertical="center"/>
    </xf>
    <xf numFmtId="0" fontId="31" fillId="32" borderId="37" xfId="0" applyFont="1" applyFill="1" applyBorder="1" applyAlignment="1">
      <alignment vertical="center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 applyProtection="1">
      <alignment vertical="center" shrinkToFit="1"/>
      <protection locked="0"/>
    </xf>
    <xf numFmtId="0" fontId="0" fillId="33" borderId="28" xfId="0" applyFont="1" applyFill="1" applyBorder="1" applyAlignment="1" applyProtection="1">
      <alignment vertical="center" shrinkToFit="1"/>
      <protection locked="0"/>
    </xf>
    <xf numFmtId="0" fontId="0" fillId="33" borderId="35" xfId="0" applyFont="1" applyFill="1" applyBorder="1" applyAlignment="1" applyProtection="1">
      <alignment vertical="center" shrinkToFit="1"/>
      <protection locked="0"/>
    </xf>
    <xf numFmtId="0" fontId="0" fillId="33" borderId="22" xfId="0" applyFont="1" applyFill="1" applyBorder="1" applyAlignment="1" applyProtection="1">
      <alignment vertical="center" shrinkToFit="1"/>
      <protection locked="0"/>
    </xf>
    <xf numFmtId="0" fontId="0" fillId="33" borderId="0" xfId="0" applyFont="1" applyFill="1" applyBorder="1" applyAlignment="1" applyProtection="1">
      <alignment vertical="center" shrinkToFit="1"/>
      <protection locked="0"/>
    </xf>
    <xf numFmtId="0" fontId="0" fillId="33" borderId="11" xfId="0" applyFont="1" applyFill="1" applyBorder="1" applyAlignment="1" applyProtection="1">
      <alignment vertical="center" shrinkToFit="1"/>
      <protection locked="0"/>
    </xf>
    <xf numFmtId="0" fontId="0" fillId="33" borderId="38" xfId="0" applyFont="1" applyFill="1" applyBorder="1" applyAlignment="1" applyProtection="1">
      <alignment vertical="center" shrinkToFit="1"/>
      <protection locked="0"/>
    </xf>
    <xf numFmtId="0" fontId="0" fillId="33" borderId="36" xfId="0" applyFont="1" applyFill="1" applyBorder="1" applyAlignment="1" applyProtection="1">
      <alignment vertical="center" shrinkToFit="1"/>
      <protection locked="0"/>
    </xf>
    <xf numFmtId="0" fontId="0" fillId="33" borderId="37" xfId="0" applyFont="1" applyFill="1" applyBorder="1" applyAlignment="1" applyProtection="1">
      <alignment vertical="center" shrinkToFit="1"/>
      <protection locked="0"/>
    </xf>
    <xf numFmtId="0" fontId="8" fillId="33" borderId="35" xfId="0" applyFont="1" applyFill="1" applyBorder="1" applyAlignment="1" applyProtection="1">
      <alignment horizontal="center" vertical="top" shrinkToFit="1"/>
      <protection locked="0"/>
    </xf>
    <xf numFmtId="0" fontId="8" fillId="33" borderId="11" xfId="0" applyFont="1" applyFill="1" applyBorder="1" applyAlignment="1" applyProtection="1">
      <alignment horizontal="center" vertical="top" shrinkToFit="1"/>
      <protection locked="0"/>
    </xf>
    <xf numFmtId="0" fontId="8" fillId="33" borderId="37" xfId="0" applyFont="1" applyFill="1" applyBorder="1" applyAlignment="1" applyProtection="1">
      <alignment horizontal="center" vertical="top" shrinkToFit="1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4" fillId="32" borderId="0" xfId="0" applyFont="1" applyFill="1" applyAlignment="1">
      <alignment horizontal="center" vertical="center" wrapText="1"/>
    </xf>
    <xf numFmtId="0" fontId="4" fillId="32" borderId="80" xfId="0" applyFont="1" applyFill="1" applyBorder="1" applyAlignment="1">
      <alignment horizontal="center" vertical="center"/>
    </xf>
    <xf numFmtId="0" fontId="4" fillId="32" borderId="81" xfId="0" applyFont="1" applyFill="1" applyBorder="1" applyAlignment="1">
      <alignment horizontal="center" vertical="center"/>
    </xf>
    <xf numFmtId="0" fontId="4" fillId="32" borderId="82" xfId="0" applyFont="1" applyFill="1" applyBorder="1" applyAlignment="1">
      <alignment horizontal="center" vertical="center"/>
    </xf>
    <xf numFmtId="0" fontId="4" fillId="32" borderId="83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12" fillId="32" borderId="8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45" xfId="0" applyBorder="1" applyAlignment="1" applyProtection="1">
      <alignment vertical="center" shrinkToFit="1"/>
      <protection hidden="1"/>
    </xf>
    <xf numFmtId="0" fontId="4" fillId="32" borderId="87" xfId="0" applyFont="1" applyFill="1" applyBorder="1" applyAlignment="1">
      <alignment horizontal="center" vertical="center"/>
    </xf>
    <xf numFmtId="0" fontId="4" fillId="32" borderId="88" xfId="0" applyFont="1" applyFill="1" applyBorder="1" applyAlignment="1">
      <alignment horizontal="center" vertical="center"/>
    </xf>
    <xf numFmtId="0" fontId="4" fillId="32" borderId="89" xfId="0" applyFont="1" applyFill="1" applyBorder="1" applyAlignment="1">
      <alignment horizontal="center" vertical="center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33" fillId="32" borderId="0" xfId="0" applyFont="1" applyFill="1" applyAlignment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32" borderId="55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36" fillId="32" borderId="30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36" fillId="32" borderId="45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6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54" xfId="0" applyFont="1" applyBorder="1" applyAlignment="1" applyProtection="1">
      <alignment horizontal="center" vertical="center"/>
      <protection hidden="1"/>
    </xf>
    <xf numFmtId="0" fontId="16" fillId="0" borderId="45" xfId="0" applyFont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37" fillId="32" borderId="39" xfId="0" applyFont="1" applyFill="1" applyBorder="1" applyAlignment="1">
      <alignment vertical="center"/>
    </xf>
    <xf numFmtId="0" fontId="37" fillId="32" borderId="28" xfId="0" applyFont="1" applyFill="1" applyBorder="1" applyAlignment="1">
      <alignment vertical="center"/>
    </xf>
    <xf numFmtId="0" fontId="37" fillId="32" borderId="35" xfId="0" applyFont="1" applyFill="1" applyBorder="1" applyAlignment="1">
      <alignment vertical="center"/>
    </xf>
    <xf numFmtId="0" fontId="37" fillId="32" borderId="22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32" borderId="11" xfId="0" applyFont="1" applyFill="1" applyBorder="1" applyAlignment="1">
      <alignment vertical="center"/>
    </xf>
    <xf numFmtId="0" fontId="37" fillId="32" borderId="38" xfId="0" applyFont="1" applyFill="1" applyBorder="1" applyAlignment="1">
      <alignment vertical="center"/>
    </xf>
    <xf numFmtId="0" fontId="37" fillId="32" borderId="36" xfId="0" applyFont="1" applyFill="1" applyBorder="1" applyAlignment="1">
      <alignment vertical="center"/>
    </xf>
    <xf numFmtId="0" fontId="37" fillId="32" borderId="37" xfId="0" applyFont="1" applyFill="1" applyBorder="1" applyAlignment="1">
      <alignment vertical="center"/>
    </xf>
    <xf numFmtId="0" fontId="0" fillId="0" borderId="39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5" fillId="32" borderId="39" xfId="0" applyFont="1" applyFill="1" applyBorder="1" applyAlignment="1">
      <alignment vertical="center"/>
    </xf>
    <xf numFmtId="0" fontId="35" fillId="32" borderId="28" xfId="0" applyFont="1" applyFill="1" applyBorder="1" applyAlignment="1">
      <alignment vertical="center"/>
    </xf>
    <xf numFmtId="0" fontId="35" fillId="32" borderId="35" xfId="0" applyFont="1" applyFill="1" applyBorder="1" applyAlignment="1">
      <alignment vertical="center"/>
    </xf>
    <xf numFmtId="0" fontId="35" fillId="32" borderId="22" xfId="0" applyFont="1" applyFill="1" applyBorder="1" applyAlignment="1">
      <alignment vertical="center"/>
    </xf>
    <xf numFmtId="0" fontId="35" fillId="32" borderId="0" xfId="0" applyFont="1" applyFill="1" applyBorder="1" applyAlignment="1">
      <alignment vertical="center"/>
    </xf>
    <xf numFmtId="0" fontId="35" fillId="32" borderId="11" xfId="0" applyFont="1" applyFill="1" applyBorder="1" applyAlignment="1">
      <alignment vertical="center"/>
    </xf>
    <xf numFmtId="0" fontId="35" fillId="32" borderId="38" xfId="0" applyFont="1" applyFill="1" applyBorder="1" applyAlignment="1">
      <alignment vertical="center"/>
    </xf>
    <xf numFmtId="0" fontId="35" fillId="32" borderId="36" xfId="0" applyFont="1" applyFill="1" applyBorder="1" applyAlignment="1">
      <alignment vertical="center"/>
    </xf>
    <xf numFmtId="0" fontId="35" fillId="32" borderId="37" xfId="0" applyFont="1" applyFill="1" applyBorder="1" applyAlignment="1">
      <alignment vertical="center"/>
    </xf>
    <xf numFmtId="0" fontId="35" fillId="32" borderId="30" xfId="0" applyFont="1" applyFill="1" applyBorder="1" applyAlignment="1">
      <alignment horizontal="left" vertical="center"/>
    </xf>
    <xf numFmtId="0" fontId="35" fillId="32" borderId="54" xfId="0" applyFont="1" applyFill="1" applyBorder="1" applyAlignment="1">
      <alignment horizontal="left" vertical="center"/>
    </xf>
    <xf numFmtId="0" fontId="35" fillId="32" borderId="45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0" fillId="0" borderId="39" xfId="0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vertical="center"/>
      <protection hidden="1"/>
    </xf>
    <xf numFmtId="0" fontId="0" fillId="0" borderId="35" xfId="0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38" xfId="0" applyFill="1" applyBorder="1" applyAlignment="1" applyProtection="1">
      <alignment vertical="center"/>
      <protection hidden="1"/>
    </xf>
    <xf numFmtId="0" fontId="0" fillId="0" borderId="36" xfId="0" applyFill="1" applyBorder="1" applyAlignment="1" applyProtection="1">
      <alignment vertical="center"/>
      <protection hidden="1"/>
    </xf>
    <xf numFmtId="0" fontId="0" fillId="0" borderId="37" xfId="0" applyFill="1" applyBorder="1" applyAlignment="1" applyProtection="1">
      <alignment vertical="center"/>
      <protection hidden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8" fillId="32" borderId="39" xfId="0" applyFont="1" applyFill="1" applyBorder="1" applyAlignment="1">
      <alignment horizontal="center" vertical="center"/>
    </xf>
    <xf numFmtId="0" fontId="38" fillId="32" borderId="28" xfId="0" applyFont="1" applyFill="1" applyBorder="1" applyAlignment="1">
      <alignment horizontal="center" vertical="center"/>
    </xf>
    <xf numFmtId="0" fontId="38" fillId="32" borderId="35" xfId="0" applyFont="1" applyFill="1" applyBorder="1" applyAlignment="1">
      <alignment horizontal="center" vertical="center"/>
    </xf>
    <xf numFmtId="0" fontId="38" fillId="32" borderId="38" xfId="0" applyFont="1" applyFill="1" applyBorder="1" applyAlignment="1">
      <alignment horizontal="center" vertical="center"/>
    </xf>
    <xf numFmtId="0" fontId="38" fillId="32" borderId="36" xfId="0" applyFont="1" applyFill="1" applyBorder="1" applyAlignment="1">
      <alignment horizontal="center" vertical="center"/>
    </xf>
    <xf numFmtId="0" fontId="38" fillId="32" borderId="37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 shrinkToFit="1"/>
    </xf>
    <xf numFmtId="0" fontId="28" fillId="32" borderId="10" xfId="0" applyFont="1" applyFill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9" fillId="32" borderId="0" xfId="0" applyFont="1" applyFill="1" applyBorder="1" applyAlignment="1">
      <alignment vertical="center"/>
    </xf>
    <xf numFmtId="0" fontId="39" fillId="32" borderId="11" xfId="0" applyFont="1" applyFill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39" xfId="0" applyFont="1" applyBorder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/>
    </xf>
    <xf numFmtId="0" fontId="23" fillId="0" borderId="36" xfId="0" applyFont="1" applyBorder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 shrinkToFit="1"/>
      <protection hidden="1"/>
    </xf>
    <xf numFmtId="0" fontId="24" fillId="0" borderId="39" xfId="0" applyFont="1" applyBorder="1" applyAlignment="1" applyProtection="1">
      <alignment horizontal="center" vertical="center"/>
      <protection hidden="1"/>
    </xf>
    <xf numFmtId="0" fontId="24" fillId="0" borderId="28" xfId="0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/>
      <protection hidden="1"/>
    </xf>
    <xf numFmtId="0" fontId="24" fillId="0" borderId="37" xfId="0" applyFont="1" applyBorder="1" applyAlignment="1" applyProtection="1">
      <alignment horizontal="center" vertical="center"/>
      <protection hidden="1"/>
    </xf>
    <xf numFmtId="0" fontId="25" fillId="0" borderId="3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4" fillId="32" borderId="54" xfId="0" applyFont="1" applyFill="1" applyBorder="1" applyAlignment="1" applyProtection="1">
      <alignment horizontal="center" vertical="center"/>
      <protection hidden="1"/>
    </xf>
    <xf numFmtId="0" fontId="4" fillId="32" borderId="45" xfId="0" applyFont="1" applyFill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0" fillId="32" borderId="39" xfId="0" applyFill="1" applyBorder="1" applyAlignment="1" applyProtection="1">
      <alignment horizontal="center" vertical="center"/>
      <protection hidden="1"/>
    </xf>
    <xf numFmtId="0" fontId="0" fillId="32" borderId="28" xfId="0" applyFill="1" applyBorder="1" applyAlignment="1" applyProtection="1">
      <alignment horizontal="center" vertical="center"/>
      <protection hidden="1"/>
    </xf>
    <xf numFmtId="0" fontId="0" fillId="32" borderId="35" xfId="0" applyFill="1" applyBorder="1" applyAlignment="1" applyProtection="1">
      <alignment horizontal="center" vertical="center"/>
      <protection hidden="1"/>
    </xf>
    <xf numFmtId="0" fontId="0" fillId="32" borderId="38" xfId="0" applyFill="1" applyBorder="1" applyAlignment="1" applyProtection="1">
      <alignment horizontal="center" vertical="center"/>
      <protection hidden="1"/>
    </xf>
    <xf numFmtId="0" fontId="0" fillId="32" borderId="36" xfId="0" applyFill="1" applyBorder="1" applyAlignment="1" applyProtection="1">
      <alignment horizontal="center" vertical="center"/>
      <protection hidden="1"/>
    </xf>
    <xf numFmtId="0" fontId="0" fillId="32" borderId="37" xfId="0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14" fillId="0" borderId="35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4" fillId="32" borderId="10" xfId="0" applyFont="1" applyFill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4" fillId="32" borderId="10" xfId="0" applyFont="1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" fillId="32" borderId="3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 shrinkToFit="1"/>
    </xf>
    <xf numFmtId="0" fontId="4" fillId="32" borderId="45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4" fillId="32" borderId="39" xfId="0" applyFont="1" applyFill="1" applyBorder="1" applyAlignment="1">
      <alignment horizontal="center" vertical="center" shrinkToFit="1"/>
    </xf>
    <xf numFmtId="0" fontId="4" fillId="32" borderId="35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0" fillId="32" borderId="95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32" borderId="96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32" borderId="97" xfId="0" applyFill="1" applyBorder="1" applyAlignment="1" applyProtection="1">
      <alignment horizontal="center" vertical="center" shrinkToFit="1"/>
      <protection locked="0"/>
    </xf>
    <xf numFmtId="0" fontId="0" fillId="32" borderId="98" xfId="0" applyFill="1" applyBorder="1" applyAlignment="1" applyProtection="1">
      <alignment horizontal="center" vertical="center" shrinkToFit="1"/>
      <protection locked="0"/>
    </xf>
    <xf numFmtId="0" fontId="4" fillId="32" borderId="23" xfId="0" applyFont="1" applyFill="1" applyBorder="1" applyAlignment="1">
      <alignment horizontal="center" vertical="center" shrinkToFit="1"/>
    </xf>
    <xf numFmtId="0" fontId="4" fillId="32" borderId="24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4" fillId="32" borderId="0" xfId="0" applyFont="1" applyFill="1" applyAlignment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4" fillId="32" borderId="42" xfId="0" applyFont="1" applyFill="1" applyBorder="1" applyAlignment="1">
      <alignment horizontal="center" vertical="center" shrinkToFit="1"/>
    </xf>
    <xf numFmtId="0" fontId="4" fillId="32" borderId="13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>
      <alignment horizontal="center" vertical="center" shrinkToFit="1"/>
    </xf>
    <xf numFmtId="0" fontId="4" fillId="32" borderId="56" xfId="0" applyFont="1" applyFill="1" applyBorder="1" applyAlignment="1">
      <alignment horizontal="center" vertical="center" shrinkToFit="1"/>
    </xf>
    <xf numFmtId="0" fontId="4" fillId="32" borderId="38" xfId="0" applyFont="1" applyFill="1" applyBorder="1" applyAlignment="1">
      <alignment horizontal="center" vertical="center" shrinkToFit="1"/>
    </xf>
    <xf numFmtId="0" fontId="4" fillId="32" borderId="36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32" borderId="61" xfId="0" applyFont="1" applyFill="1" applyBorder="1" applyAlignment="1">
      <alignment horizontal="center" vertical="center" shrinkToFit="1"/>
    </xf>
    <xf numFmtId="0" fontId="0" fillId="0" borderId="103" xfId="0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 horizontal="center" vertical="center"/>
      <protection hidden="1"/>
    </xf>
    <xf numFmtId="14" fontId="0" fillId="33" borderId="13" xfId="0" applyNumberFormat="1" applyFont="1" applyFill="1" applyBorder="1" applyAlignment="1">
      <alignment vertical="center"/>
    </xf>
    <xf numFmtId="14" fontId="0" fillId="33" borderId="34" xfId="0" applyNumberFormat="1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3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42"/>
  <sheetViews>
    <sheetView view="pageBreakPreview" zoomScale="85" zoomScaleSheetLayoutView="85" zoomScalePageLayoutView="55" workbookViewId="0" topLeftCell="A1">
      <selection activeCell="C27" sqref="C27:I30"/>
    </sheetView>
  </sheetViews>
  <sheetFormatPr defaultColWidth="0.6171875" defaultRowHeight="13.5"/>
  <cols>
    <col min="1" max="56" width="1.625" style="11" customWidth="1"/>
    <col min="57" max="72" width="1.625" style="12" customWidth="1"/>
    <col min="73" max="174" width="1.625" style="11" customWidth="1"/>
    <col min="175" max="16384" width="0.6171875" style="11" customWidth="1"/>
  </cols>
  <sheetData>
    <row r="1" spans="1:118" ht="6" customHeight="1">
      <c r="A1" s="279" t="s">
        <v>1346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E1" s="51"/>
      <c r="BF1" s="410" t="s">
        <v>250</v>
      </c>
      <c r="BG1" s="411"/>
      <c r="BH1" s="411"/>
      <c r="BI1" s="411"/>
      <c r="BJ1" s="411"/>
      <c r="BK1" s="401" t="s">
        <v>251</v>
      </c>
      <c r="BL1" s="401"/>
      <c r="BM1" s="401"/>
      <c r="BN1" s="401"/>
      <c r="BO1" s="401"/>
      <c r="BP1" s="404" t="s">
        <v>252</v>
      </c>
      <c r="BQ1" s="404"/>
      <c r="BR1" s="404"/>
      <c r="BS1" s="404"/>
      <c r="BT1" s="404"/>
      <c r="BU1" s="404"/>
      <c r="BV1" s="404"/>
      <c r="BW1" s="404"/>
      <c r="BX1" s="404"/>
      <c r="BY1" s="404"/>
      <c r="BZ1" s="405"/>
      <c r="CA1" s="405"/>
      <c r="CB1" s="422" t="s">
        <v>253</v>
      </c>
      <c r="CC1" s="423"/>
      <c r="CD1" s="423"/>
      <c r="CE1" s="424"/>
      <c r="CF1" s="255" t="s">
        <v>307</v>
      </c>
      <c r="CG1" s="256"/>
      <c r="CH1" s="256"/>
      <c r="CI1" s="256"/>
      <c r="CJ1" s="255" t="s">
        <v>308</v>
      </c>
      <c r="CK1" s="256"/>
      <c r="CL1" s="256"/>
      <c r="CM1" s="256"/>
      <c r="CN1" s="255" t="s">
        <v>324</v>
      </c>
      <c r="CO1" s="256"/>
      <c r="CP1" s="256"/>
      <c r="CQ1" s="261"/>
      <c r="CR1" s="255" t="s">
        <v>323</v>
      </c>
      <c r="CS1" s="256"/>
      <c r="CT1" s="256"/>
      <c r="CU1" s="256"/>
      <c r="CV1" s="276" t="s">
        <v>91</v>
      </c>
      <c r="CW1" s="276"/>
      <c r="CX1" s="276"/>
      <c r="CY1" s="276"/>
      <c r="CZ1" s="276" t="s">
        <v>322</v>
      </c>
      <c r="DA1" s="276"/>
      <c r="DB1" s="276"/>
      <c r="DC1" s="276"/>
      <c r="DD1" s="276" t="s">
        <v>43</v>
      </c>
      <c r="DE1" s="276"/>
      <c r="DF1" s="276"/>
      <c r="DG1" s="276"/>
      <c r="DH1" s="270" t="s">
        <v>309</v>
      </c>
      <c r="DI1" s="271"/>
      <c r="DJ1" s="271"/>
      <c r="DK1" s="271"/>
      <c r="DL1" s="271"/>
      <c r="DM1" s="271"/>
      <c r="DN1" s="272"/>
    </row>
    <row r="2" spans="1:118" ht="6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E2" s="51"/>
      <c r="BF2" s="412"/>
      <c r="BG2" s="413"/>
      <c r="BH2" s="413"/>
      <c r="BI2" s="413"/>
      <c r="BJ2" s="413"/>
      <c r="BK2" s="402"/>
      <c r="BL2" s="402"/>
      <c r="BM2" s="402"/>
      <c r="BN2" s="402"/>
      <c r="BO2" s="402"/>
      <c r="BP2" s="406"/>
      <c r="BQ2" s="406"/>
      <c r="BR2" s="406"/>
      <c r="BS2" s="406"/>
      <c r="BT2" s="406"/>
      <c r="BU2" s="406"/>
      <c r="BV2" s="406"/>
      <c r="BW2" s="406"/>
      <c r="BX2" s="406"/>
      <c r="BY2" s="406"/>
      <c r="BZ2" s="407"/>
      <c r="CA2" s="407"/>
      <c r="CB2" s="425"/>
      <c r="CC2" s="426"/>
      <c r="CD2" s="426"/>
      <c r="CE2" s="427"/>
      <c r="CF2" s="257"/>
      <c r="CG2" s="258"/>
      <c r="CH2" s="258"/>
      <c r="CI2" s="258"/>
      <c r="CJ2" s="257"/>
      <c r="CK2" s="258"/>
      <c r="CL2" s="258"/>
      <c r="CM2" s="258"/>
      <c r="CN2" s="257"/>
      <c r="CO2" s="258"/>
      <c r="CP2" s="258"/>
      <c r="CQ2" s="262"/>
      <c r="CR2" s="257"/>
      <c r="CS2" s="258"/>
      <c r="CT2" s="258"/>
      <c r="CU2" s="258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3"/>
      <c r="DI2" s="274"/>
      <c r="DJ2" s="274"/>
      <c r="DK2" s="274"/>
      <c r="DL2" s="274"/>
      <c r="DM2" s="274"/>
      <c r="DN2" s="275"/>
    </row>
    <row r="3" spans="1:118" ht="6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E3" s="51"/>
      <c r="BF3" s="412"/>
      <c r="BG3" s="413"/>
      <c r="BH3" s="413"/>
      <c r="BI3" s="413"/>
      <c r="BJ3" s="413"/>
      <c r="BK3" s="402"/>
      <c r="BL3" s="402"/>
      <c r="BM3" s="402"/>
      <c r="BN3" s="402"/>
      <c r="BO3" s="402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9"/>
      <c r="CA3" s="409"/>
      <c r="CB3" s="425"/>
      <c r="CC3" s="426"/>
      <c r="CD3" s="426"/>
      <c r="CE3" s="427"/>
      <c r="CF3" s="259"/>
      <c r="CG3" s="260"/>
      <c r="CH3" s="260"/>
      <c r="CI3" s="260"/>
      <c r="CJ3" s="259"/>
      <c r="CK3" s="260"/>
      <c r="CL3" s="260"/>
      <c r="CM3" s="260"/>
      <c r="CN3" s="259"/>
      <c r="CO3" s="260"/>
      <c r="CP3" s="260"/>
      <c r="CQ3" s="263"/>
      <c r="CR3" s="259"/>
      <c r="CS3" s="260"/>
      <c r="CT3" s="260"/>
      <c r="CU3" s="260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3"/>
      <c r="DI3" s="274"/>
      <c r="DJ3" s="274"/>
      <c r="DK3" s="274"/>
      <c r="DL3" s="274"/>
      <c r="DM3" s="274"/>
      <c r="DN3" s="275"/>
    </row>
    <row r="4" spans="1:118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E4" s="51"/>
      <c r="BF4" s="412"/>
      <c r="BG4" s="413"/>
      <c r="BH4" s="413"/>
      <c r="BI4" s="413"/>
      <c r="BJ4" s="413"/>
      <c r="BK4" s="402"/>
      <c r="BL4" s="402"/>
      <c r="BM4" s="402"/>
      <c r="BN4" s="402"/>
      <c r="BO4" s="402"/>
      <c r="BP4" s="430" t="str">
        <f>IF('基本シート'!B22&lt;=0,"",VLOOKUP('基本シート'!B22,クラス表示,2,0)&amp;"/"&amp;'基本シート'!I22)</f>
        <v>アタッカー/1</v>
      </c>
      <c r="BQ4" s="431"/>
      <c r="BR4" s="431"/>
      <c r="BS4" s="431"/>
      <c r="BT4" s="431" t="str">
        <f>IF('基本シート'!B23&lt;=0,"",VLOOKUP('基本シート'!B23,クラス表示,2,0)&amp;"/"&amp;'基本シート'!I23)</f>
        <v>ダークワン/1</v>
      </c>
      <c r="BU4" s="431"/>
      <c r="BV4" s="431"/>
      <c r="BW4" s="431"/>
      <c r="BX4" s="431" t="str">
        <f>IF('基本シート'!B24&lt;=0,"",VLOOKUP('基本シート'!B24,クラス表示,2,0)&amp;"/"&amp;'基本シート'!I24)</f>
        <v>エージェント/1</v>
      </c>
      <c r="BY4" s="431"/>
      <c r="BZ4" s="436"/>
      <c r="CA4" s="437"/>
      <c r="CB4" s="425"/>
      <c r="CC4" s="426"/>
      <c r="CD4" s="426"/>
      <c r="CE4" s="426"/>
      <c r="CF4" s="254">
        <f>'基本シート'!D30</f>
        <v>0</v>
      </c>
      <c r="CG4" s="252"/>
      <c r="CH4" s="252"/>
      <c r="CI4" s="252"/>
      <c r="CJ4" s="252">
        <f>'基本シート'!D31</f>
        <v>0</v>
      </c>
      <c r="CK4" s="252"/>
      <c r="CL4" s="252"/>
      <c r="CM4" s="252"/>
      <c r="CN4" s="252">
        <f>'基本シート'!D32</f>
        <v>0</v>
      </c>
      <c r="CO4" s="252"/>
      <c r="CP4" s="252"/>
      <c r="CQ4" s="252"/>
      <c r="CR4" s="252">
        <f>'基本シート'!D33</f>
        <v>0</v>
      </c>
      <c r="CS4" s="252"/>
      <c r="CT4" s="252"/>
      <c r="CU4" s="252"/>
      <c r="CV4" s="252">
        <f>'基本シート'!D34</f>
        <v>0</v>
      </c>
      <c r="CW4" s="252"/>
      <c r="CX4" s="252"/>
      <c r="CY4" s="252"/>
      <c r="CZ4" s="252">
        <f>'基本シート'!D35</f>
        <v>0</v>
      </c>
      <c r="DA4" s="252"/>
      <c r="DB4" s="252"/>
      <c r="DC4" s="252"/>
      <c r="DD4" s="252">
        <f>IF('基本シート'!B52&gt;0,'基本シート'!B52,"")&amp;IF('基本シート'!B53&gt;0,"等",IF('基本シート'!B52&gt;0,"等",""))</f>
      </c>
      <c r="DE4" s="252"/>
      <c r="DF4" s="252"/>
      <c r="DG4" s="253"/>
      <c r="DH4" s="273"/>
      <c r="DI4" s="274"/>
      <c r="DJ4" s="274"/>
      <c r="DK4" s="274"/>
      <c r="DL4" s="274"/>
      <c r="DM4" s="274"/>
      <c r="DN4" s="275"/>
    </row>
    <row r="5" spans="1:118" ht="6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E5" s="51"/>
      <c r="BF5" s="412"/>
      <c r="BG5" s="413"/>
      <c r="BH5" s="413"/>
      <c r="BI5" s="413"/>
      <c r="BJ5" s="413"/>
      <c r="BK5" s="402"/>
      <c r="BL5" s="402"/>
      <c r="BM5" s="402"/>
      <c r="BN5" s="402"/>
      <c r="BO5" s="402"/>
      <c r="BP5" s="432"/>
      <c r="BQ5" s="433"/>
      <c r="BR5" s="433"/>
      <c r="BS5" s="433"/>
      <c r="BT5" s="433"/>
      <c r="BU5" s="433"/>
      <c r="BV5" s="433"/>
      <c r="BW5" s="433"/>
      <c r="BX5" s="433"/>
      <c r="BY5" s="433"/>
      <c r="BZ5" s="438"/>
      <c r="CA5" s="439"/>
      <c r="CB5" s="425"/>
      <c r="CC5" s="426"/>
      <c r="CD5" s="426"/>
      <c r="CE5" s="426"/>
      <c r="CF5" s="254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3"/>
      <c r="DH5" s="273"/>
      <c r="DI5" s="274"/>
      <c r="DJ5" s="274"/>
      <c r="DK5" s="274"/>
      <c r="DL5" s="274"/>
      <c r="DM5" s="274"/>
      <c r="DN5" s="275"/>
    </row>
    <row r="6" spans="1:118" ht="6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E6" s="51"/>
      <c r="BF6" s="412"/>
      <c r="BG6" s="413"/>
      <c r="BH6" s="413"/>
      <c r="BI6" s="413"/>
      <c r="BJ6" s="413"/>
      <c r="BK6" s="402"/>
      <c r="BL6" s="402"/>
      <c r="BM6" s="402"/>
      <c r="BN6" s="402"/>
      <c r="BO6" s="402"/>
      <c r="BP6" s="432"/>
      <c r="BQ6" s="433"/>
      <c r="BR6" s="433"/>
      <c r="BS6" s="433"/>
      <c r="BT6" s="433"/>
      <c r="BU6" s="433"/>
      <c r="BV6" s="433"/>
      <c r="BW6" s="433"/>
      <c r="BX6" s="433"/>
      <c r="BY6" s="433"/>
      <c r="BZ6" s="438"/>
      <c r="CA6" s="439"/>
      <c r="CB6" s="425"/>
      <c r="CC6" s="426"/>
      <c r="CD6" s="426"/>
      <c r="CE6" s="426"/>
      <c r="CF6" s="254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3"/>
      <c r="DH6" s="273"/>
      <c r="DI6" s="274"/>
      <c r="DJ6" s="274"/>
      <c r="DK6" s="274"/>
      <c r="DL6" s="274"/>
      <c r="DM6" s="274"/>
      <c r="DN6" s="275"/>
    </row>
    <row r="7" spans="1:118" ht="6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E7" s="51"/>
      <c r="BF7" s="412"/>
      <c r="BG7" s="413"/>
      <c r="BH7" s="413"/>
      <c r="BI7" s="413"/>
      <c r="BJ7" s="413"/>
      <c r="BK7" s="402"/>
      <c r="BL7" s="402"/>
      <c r="BM7" s="402"/>
      <c r="BN7" s="402"/>
      <c r="BO7" s="402"/>
      <c r="BP7" s="432"/>
      <c r="BQ7" s="433"/>
      <c r="BR7" s="433"/>
      <c r="BS7" s="433"/>
      <c r="BT7" s="433"/>
      <c r="BU7" s="433"/>
      <c r="BV7" s="433"/>
      <c r="BW7" s="433"/>
      <c r="BX7" s="433"/>
      <c r="BY7" s="433"/>
      <c r="BZ7" s="438"/>
      <c r="CA7" s="439"/>
      <c r="CB7" s="425"/>
      <c r="CC7" s="426"/>
      <c r="CD7" s="426"/>
      <c r="CE7" s="426"/>
      <c r="CF7" s="254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3"/>
      <c r="DH7" s="273"/>
      <c r="DI7" s="274"/>
      <c r="DJ7" s="274"/>
      <c r="DK7" s="274"/>
      <c r="DL7" s="274"/>
      <c r="DM7" s="274"/>
      <c r="DN7" s="275"/>
    </row>
    <row r="8" spans="1:118" ht="6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E8" s="51"/>
      <c r="BF8" s="412"/>
      <c r="BG8" s="413"/>
      <c r="BH8" s="413"/>
      <c r="BI8" s="413"/>
      <c r="BJ8" s="413"/>
      <c r="BK8" s="402"/>
      <c r="BL8" s="402"/>
      <c r="BM8" s="402"/>
      <c r="BN8" s="402"/>
      <c r="BO8" s="402"/>
      <c r="BP8" s="432"/>
      <c r="BQ8" s="433"/>
      <c r="BR8" s="433"/>
      <c r="BS8" s="433"/>
      <c r="BT8" s="433"/>
      <c r="BU8" s="433"/>
      <c r="BV8" s="433"/>
      <c r="BW8" s="433"/>
      <c r="BX8" s="433"/>
      <c r="BY8" s="433"/>
      <c r="BZ8" s="438"/>
      <c r="CA8" s="439"/>
      <c r="CB8" s="425"/>
      <c r="CC8" s="426"/>
      <c r="CD8" s="426"/>
      <c r="CE8" s="426"/>
      <c r="CF8" s="254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3"/>
      <c r="DH8" s="273"/>
      <c r="DI8" s="274"/>
      <c r="DJ8" s="274"/>
      <c r="DK8" s="274"/>
      <c r="DL8" s="274"/>
      <c r="DM8" s="274"/>
      <c r="DN8" s="275"/>
    </row>
    <row r="9" spans="1:118" ht="6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E9" s="51"/>
      <c r="BF9" s="412"/>
      <c r="BG9" s="413"/>
      <c r="BH9" s="413"/>
      <c r="BI9" s="413"/>
      <c r="BJ9" s="413"/>
      <c r="BK9" s="402"/>
      <c r="BL9" s="402"/>
      <c r="BM9" s="402"/>
      <c r="BN9" s="402"/>
      <c r="BO9" s="402"/>
      <c r="BP9" s="432"/>
      <c r="BQ9" s="433"/>
      <c r="BR9" s="433"/>
      <c r="BS9" s="433"/>
      <c r="BT9" s="433"/>
      <c r="BU9" s="433"/>
      <c r="BV9" s="433"/>
      <c r="BW9" s="433"/>
      <c r="BX9" s="433"/>
      <c r="BY9" s="433"/>
      <c r="BZ9" s="438"/>
      <c r="CA9" s="439"/>
      <c r="CB9" s="425"/>
      <c r="CC9" s="426"/>
      <c r="CD9" s="426"/>
      <c r="CE9" s="426"/>
      <c r="CF9" s="254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3"/>
      <c r="DH9" s="273"/>
      <c r="DI9" s="274"/>
      <c r="DJ9" s="274"/>
      <c r="DK9" s="274"/>
      <c r="DL9" s="274"/>
      <c r="DM9" s="274"/>
      <c r="DN9" s="275"/>
    </row>
    <row r="10" spans="1:118" ht="6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E10" s="51"/>
      <c r="BF10" s="412"/>
      <c r="BG10" s="413"/>
      <c r="BH10" s="413"/>
      <c r="BI10" s="413"/>
      <c r="BJ10" s="413"/>
      <c r="BK10" s="402"/>
      <c r="BL10" s="402"/>
      <c r="BM10" s="402"/>
      <c r="BN10" s="402"/>
      <c r="BO10" s="402"/>
      <c r="BP10" s="432"/>
      <c r="BQ10" s="433"/>
      <c r="BR10" s="433"/>
      <c r="BS10" s="433"/>
      <c r="BT10" s="433"/>
      <c r="BU10" s="433"/>
      <c r="BV10" s="433"/>
      <c r="BW10" s="433"/>
      <c r="BX10" s="433"/>
      <c r="BY10" s="433"/>
      <c r="BZ10" s="438"/>
      <c r="CA10" s="439"/>
      <c r="CB10" s="425"/>
      <c r="CC10" s="426"/>
      <c r="CD10" s="426"/>
      <c r="CE10" s="426"/>
      <c r="CF10" s="254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3"/>
      <c r="DH10" s="273"/>
      <c r="DI10" s="274"/>
      <c r="DJ10" s="274"/>
      <c r="DK10" s="274"/>
      <c r="DL10" s="274"/>
      <c r="DM10" s="274"/>
      <c r="DN10" s="275"/>
    </row>
    <row r="11" spans="1:118" ht="6" customHeight="1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E11" s="51"/>
      <c r="BF11" s="412"/>
      <c r="BG11" s="413"/>
      <c r="BH11" s="413"/>
      <c r="BI11" s="413"/>
      <c r="BJ11" s="413"/>
      <c r="BK11" s="402"/>
      <c r="BL11" s="402"/>
      <c r="BM11" s="402"/>
      <c r="BN11" s="402"/>
      <c r="BO11" s="402"/>
      <c r="BP11" s="432"/>
      <c r="BQ11" s="433"/>
      <c r="BR11" s="433"/>
      <c r="BS11" s="433"/>
      <c r="BT11" s="433"/>
      <c r="BU11" s="433"/>
      <c r="BV11" s="433"/>
      <c r="BW11" s="433"/>
      <c r="BX11" s="433"/>
      <c r="BY11" s="433"/>
      <c r="BZ11" s="438"/>
      <c r="CA11" s="439"/>
      <c r="CB11" s="425"/>
      <c r="CC11" s="426"/>
      <c r="CD11" s="426"/>
      <c r="CE11" s="426"/>
      <c r="CF11" s="254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3"/>
      <c r="DH11" s="273"/>
      <c r="DI11" s="274"/>
      <c r="DJ11" s="274"/>
      <c r="DK11" s="274"/>
      <c r="DL11" s="274"/>
      <c r="DM11" s="274"/>
      <c r="DN11" s="275"/>
    </row>
    <row r="12" spans="1:118" ht="6" customHeight="1">
      <c r="A12" s="280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E12" s="51"/>
      <c r="BF12" s="412"/>
      <c r="BG12" s="413"/>
      <c r="BH12" s="413"/>
      <c r="BI12" s="413"/>
      <c r="BJ12" s="413"/>
      <c r="BK12" s="402"/>
      <c r="BL12" s="402"/>
      <c r="BM12" s="402"/>
      <c r="BN12" s="402"/>
      <c r="BO12" s="402"/>
      <c r="BP12" s="432"/>
      <c r="BQ12" s="433"/>
      <c r="BR12" s="433"/>
      <c r="BS12" s="433"/>
      <c r="BT12" s="433"/>
      <c r="BU12" s="433"/>
      <c r="BV12" s="433"/>
      <c r="BW12" s="433"/>
      <c r="BX12" s="433"/>
      <c r="BY12" s="433"/>
      <c r="BZ12" s="438"/>
      <c r="CA12" s="439"/>
      <c r="CB12" s="425"/>
      <c r="CC12" s="426"/>
      <c r="CD12" s="426"/>
      <c r="CE12" s="426"/>
      <c r="CF12" s="254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3"/>
      <c r="DH12" s="273"/>
      <c r="DI12" s="274"/>
      <c r="DJ12" s="274"/>
      <c r="DK12" s="274"/>
      <c r="DL12" s="274"/>
      <c r="DM12" s="274"/>
      <c r="DN12" s="275"/>
    </row>
    <row r="13" spans="1:118" ht="6" customHeigh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E13" s="51"/>
      <c r="BF13" s="412"/>
      <c r="BG13" s="413"/>
      <c r="BH13" s="413"/>
      <c r="BI13" s="413"/>
      <c r="BJ13" s="413"/>
      <c r="BK13" s="402"/>
      <c r="BL13" s="402"/>
      <c r="BM13" s="402"/>
      <c r="BN13" s="402"/>
      <c r="BO13" s="402"/>
      <c r="BP13" s="432"/>
      <c r="BQ13" s="433"/>
      <c r="BR13" s="433"/>
      <c r="BS13" s="433"/>
      <c r="BT13" s="433"/>
      <c r="BU13" s="433"/>
      <c r="BV13" s="433"/>
      <c r="BW13" s="433"/>
      <c r="BX13" s="433"/>
      <c r="BY13" s="433"/>
      <c r="BZ13" s="438"/>
      <c r="CA13" s="439"/>
      <c r="CB13" s="425"/>
      <c r="CC13" s="426"/>
      <c r="CD13" s="426"/>
      <c r="CE13" s="426"/>
      <c r="CF13" s="254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3"/>
      <c r="DH13" s="273"/>
      <c r="DI13" s="274"/>
      <c r="DJ13" s="274"/>
      <c r="DK13" s="274"/>
      <c r="DL13" s="274"/>
      <c r="DM13" s="274"/>
      <c r="DN13" s="275"/>
    </row>
    <row r="14" spans="1:118" s="16" customFormat="1" ht="6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11"/>
      <c r="BE14" s="51"/>
      <c r="BF14" s="412"/>
      <c r="BG14" s="413"/>
      <c r="BH14" s="413"/>
      <c r="BI14" s="413"/>
      <c r="BJ14" s="413"/>
      <c r="BK14" s="402"/>
      <c r="BL14" s="402"/>
      <c r="BM14" s="402"/>
      <c r="BN14" s="402"/>
      <c r="BO14" s="402"/>
      <c r="BP14" s="432"/>
      <c r="BQ14" s="433"/>
      <c r="BR14" s="433"/>
      <c r="BS14" s="433"/>
      <c r="BT14" s="433"/>
      <c r="BU14" s="433"/>
      <c r="BV14" s="433"/>
      <c r="BW14" s="433"/>
      <c r="BX14" s="433"/>
      <c r="BY14" s="433"/>
      <c r="BZ14" s="438"/>
      <c r="CA14" s="439"/>
      <c r="CB14" s="425"/>
      <c r="CC14" s="426"/>
      <c r="CD14" s="426"/>
      <c r="CE14" s="426"/>
      <c r="CF14" s="254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3"/>
      <c r="DH14" s="273"/>
      <c r="DI14" s="274"/>
      <c r="DJ14" s="274"/>
      <c r="DK14" s="274"/>
      <c r="DL14" s="274"/>
      <c r="DM14" s="274"/>
      <c r="DN14" s="275"/>
    </row>
    <row r="15" spans="1:118" s="16" customFormat="1" ht="6" customHeight="1" thickBo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11"/>
      <c r="BE15" s="51"/>
      <c r="BF15" s="414"/>
      <c r="BG15" s="415"/>
      <c r="BH15" s="415"/>
      <c r="BI15" s="415"/>
      <c r="BJ15" s="415"/>
      <c r="BK15" s="403"/>
      <c r="BL15" s="403"/>
      <c r="BM15" s="403"/>
      <c r="BN15" s="403"/>
      <c r="BO15" s="403"/>
      <c r="BP15" s="434"/>
      <c r="BQ15" s="435"/>
      <c r="BR15" s="435"/>
      <c r="BS15" s="435"/>
      <c r="BT15" s="435"/>
      <c r="BU15" s="435"/>
      <c r="BV15" s="435"/>
      <c r="BW15" s="435"/>
      <c r="BX15" s="435"/>
      <c r="BY15" s="435"/>
      <c r="BZ15" s="440"/>
      <c r="CA15" s="441"/>
      <c r="CB15" s="428"/>
      <c r="CC15" s="429"/>
      <c r="CD15" s="429"/>
      <c r="CE15" s="429"/>
      <c r="CF15" s="254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3"/>
      <c r="DH15" s="273"/>
      <c r="DI15" s="274"/>
      <c r="DJ15" s="274"/>
      <c r="DK15" s="274"/>
      <c r="DL15" s="274"/>
      <c r="DM15" s="274"/>
      <c r="DN15" s="275"/>
    </row>
    <row r="16" spans="1:118" s="16" customFormat="1" ht="6" customHeight="1" thickTop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11"/>
      <c r="BE16" s="51"/>
      <c r="BF16" s="336" t="s">
        <v>254</v>
      </c>
      <c r="BG16" s="337"/>
      <c r="BH16" s="337"/>
      <c r="BI16" s="337"/>
      <c r="BJ16" s="338"/>
      <c r="BK16" s="348" t="s">
        <v>255</v>
      </c>
      <c r="BL16" s="365"/>
      <c r="BM16" s="365"/>
      <c r="BN16" s="365"/>
      <c r="BO16" s="365"/>
      <c r="BP16" s="183">
        <f>'基本シート'!K22</f>
        <v>2</v>
      </c>
      <c r="BQ16" s="183"/>
      <c r="BR16" s="183"/>
      <c r="BS16" s="183"/>
      <c r="BT16" s="183">
        <f>'基本シート'!K23</f>
        <v>1</v>
      </c>
      <c r="BU16" s="183"/>
      <c r="BV16" s="183"/>
      <c r="BW16" s="183"/>
      <c r="BX16" s="183">
        <f>'基本シート'!K24</f>
        <v>1</v>
      </c>
      <c r="BY16" s="183"/>
      <c r="BZ16" s="184"/>
      <c r="CA16" s="184"/>
      <c r="CB16" s="442">
        <f>'基本シート'!K29</f>
        <v>8</v>
      </c>
      <c r="CC16" s="190"/>
      <c r="CD16" s="166"/>
      <c r="CE16" s="166"/>
      <c r="CF16" s="210">
        <f>'基本シート'!K$30</f>
        <v>0</v>
      </c>
      <c r="CG16" s="183"/>
      <c r="CH16" s="183"/>
      <c r="CI16" s="184"/>
      <c r="CJ16" s="183">
        <f>'基本シート'!$K31</f>
        <v>0</v>
      </c>
      <c r="CK16" s="183"/>
      <c r="CL16" s="183"/>
      <c r="CM16" s="183"/>
      <c r="CN16" s="183">
        <f>'基本シート'!$K32</f>
        <v>0</v>
      </c>
      <c r="CO16" s="183"/>
      <c r="CP16" s="183"/>
      <c r="CQ16" s="183"/>
      <c r="CR16" s="183">
        <f>'基本シート'!$K33</f>
        <v>0</v>
      </c>
      <c r="CS16" s="183"/>
      <c r="CT16" s="183"/>
      <c r="CU16" s="183"/>
      <c r="CV16" s="183">
        <f>'基本シート'!$K34</f>
        <v>0</v>
      </c>
      <c r="CW16" s="183"/>
      <c r="CX16" s="183"/>
      <c r="CY16" s="183"/>
      <c r="CZ16" s="183">
        <f>'基本シート'!$K35</f>
        <v>0</v>
      </c>
      <c r="DA16" s="183"/>
      <c r="DB16" s="183"/>
      <c r="DC16" s="183"/>
      <c r="DD16" s="183">
        <f>SUM('基本シート'!K$36:L$41)</f>
        <v>0</v>
      </c>
      <c r="DE16" s="183"/>
      <c r="DF16" s="183"/>
      <c r="DG16" s="184"/>
      <c r="DH16" s="187" t="s">
        <v>310</v>
      </c>
      <c r="DI16" s="188"/>
      <c r="DJ16" s="188"/>
      <c r="DK16" s="157">
        <f>'基本シート'!K$42</f>
        <v>8</v>
      </c>
      <c r="DL16" s="157"/>
      <c r="DM16" s="157"/>
      <c r="DN16" s="158"/>
    </row>
    <row r="17" spans="1:118" s="16" customFormat="1" ht="6" customHeight="1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11"/>
      <c r="BE17" s="52"/>
      <c r="BF17" s="336"/>
      <c r="BG17" s="337"/>
      <c r="BH17" s="337"/>
      <c r="BI17" s="337"/>
      <c r="BJ17" s="338"/>
      <c r="BK17" s="164"/>
      <c r="BL17" s="165"/>
      <c r="BM17" s="165"/>
      <c r="BN17" s="165"/>
      <c r="BO17" s="165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4"/>
      <c r="CA17" s="184"/>
      <c r="CB17" s="210"/>
      <c r="CC17" s="183"/>
      <c r="CD17" s="184"/>
      <c r="CE17" s="184"/>
      <c r="CF17" s="210"/>
      <c r="CG17" s="183"/>
      <c r="CH17" s="183"/>
      <c r="CI17" s="184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4"/>
      <c r="DH17" s="189"/>
      <c r="DI17" s="188"/>
      <c r="DJ17" s="188"/>
      <c r="DK17" s="157"/>
      <c r="DL17" s="157"/>
      <c r="DM17" s="157"/>
      <c r="DN17" s="158"/>
    </row>
    <row r="18" spans="1:118" s="16" customFormat="1" ht="6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11"/>
      <c r="BE18" s="52"/>
      <c r="BF18" s="336"/>
      <c r="BG18" s="337"/>
      <c r="BH18" s="337"/>
      <c r="BI18" s="337"/>
      <c r="BJ18" s="338"/>
      <c r="BK18" s="164">
        <f>'基本シート'!K21</f>
        <v>4</v>
      </c>
      <c r="BL18" s="165"/>
      <c r="BM18" s="165"/>
      <c r="BN18" s="165"/>
      <c r="BO18" s="165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4"/>
      <c r="CA18" s="184"/>
      <c r="CB18" s="210"/>
      <c r="CC18" s="183"/>
      <c r="CD18" s="184"/>
      <c r="CE18" s="184"/>
      <c r="CF18" s="210"/>
      <c r="CG18" s="183"/>
      <c r="CH18" s="183"/>
      <c r="CI18" s="184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4"/>
      <c r="DH18" s="189"/>
      <c r="DI18" s="188"/>
      <c r="DJ18" s="188"/>
      <c r="DK18" s="157"/>
      <c r="DL18" s="157"/>
      <c r="DM18" s="157"/>
      <c r="DN18" s="158"/>
    </row>
    <row r="19" spans="1:118" s="16" customFormat="1" ht="6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11"/>
      <c r="BE19" s="52"/>
      <c r="BF19" s="336"/>
      <c r="BG19" s="337"/>
      <c r="BH19" s="337"/>
      <c r="BI19" s="337"/>
      <c r="BJ19" s="338"/>
      <c r="BK19" s="164"/>
      <c r="BL19" s="165"/>
      <c r="BM19" s="165"/>
      <c r="BN19" s="165"/>
      <c r="BO19" s="165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4"/>
      <c r="CA19" s="184"/>
      <c r="CB19" s="210"/>
      <c r="CC19" s="183"/>
      <c r="CD19" s="184"/>
      <c r="CE19" s="184"/>
      <c r="CF19" s="210"/>
      <c r="CG19" s="183"/>
      <c r="CH19" s="183"/>
      <c r="CI19" s="184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4"/>
      <c r="DH19" s="189"/>
      <c r="DI19" s="188"/>
      <c r="DJ19" s="188"/>
      <c r="DK19" s="157"/>
      <c r="DL19" s="157"/>
      <c r="DM19" s="157"/>
      <c r="DN19" s="158"/>
    </row>
    <row r="20" spans="1:118" s="16" customFormat="1" ht="6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11"/>
      <c r="BE20" s="52"/>
      <c r="BF20" s="336" t="s">
        <v>256</v>
      </c>
      <c r="BG20" s="337"/>
      <c r="BH20" s="337"/>
      <c r="BI20" s="337"/>
      <c r="BJ20" s="338"/>
      <c r="BK20" s="348" t="s">
        <v>257</v>
      </c>
      <c r="BL20" s="365"/>
      <c r="BM20" s="365"/>
      <c r="BN20" s="365"/>
      <c r="BO20" s="365"/>
      <c r="BP20" s="183">
        <f>'基本シート'!M22</f>
        <v>1</v>
      </c>
      <c r="BQ20" s="183"/>
      <c r="BR20" s="183"/>
      <c r="BS20" s="183"/>
      <c r="BT20" s="183">
        <f>'基本シート'!M23</f>
        <v>0</v>
      </c>
      <c r="BU20" s="183"/>
      <c r="BV20" s="183"/>
      <c r="BW20" s="183"/>
      <c r="BX20" s="183">
        <f>'基本シート'!M24</f>
        <v>0</v>
      </c>
      <c r="BY20" s="183"/>
      <c r="BZ20" s="184"/>
      <c r="CA20" s="184"/>
      <c r="CB20" s="383">
        <f>'基本シート'!M29</f>
        <v>4</v>
      </c>
      <c r="CC20" s="365"/>
      <c r="CD20" s="365"/>
      <c r="CE20" s="384"/>
      <c r="CF20" s="210">
        <f>'基本シート'!M$30</f>
        <v>0</v>
      </c>
      <c r="CG20" s="183"/>
      <c r="CH20" s="183"/>
      <c r="CI20" s="183"/>
      <c r="CJ20" s="183">
        <f>'基本シート'!$M31</f>
        <v>0</v>
      </c>
      <c r="CK20" s="183"/>
      <c r="CL20" s="183"/>
      <c r="CM20" s="183"/>
      <c r="CN20" s="183">
        <f>'基本シート'!$M32</f>
        <v>0</v>
      </c>
      <c r="CO20" s="183"/>
      <c r="CP20" s="183"/>
      <c r="CQ20" s="183"/>
      <c r="CR20" s="183">
        <f>'基本シート'!$M33</f>
        <v>0</v>
      </c>
      <c r="CS20" s="183"/>
      <c r="CT20" s="183"/>
      <c r="CU20" s="183"/>
      <c r="CV20" s="183">
        <f>'基本シート'!$M34</f>
        <v>0</v>
      </c>
      <c r="CW20" s="183"/>
      <c r="CX20" s="183"/>
      <c r="CY20" s="183"/>
      <c r="CZ20" s="183">
        <f>'基本シート'!$M35</f>
        <v>0</v>
      </c>
      <c r="DA20" s="183"/>
      <c r="DB20" s="183"/>
      <c r="DC20" s="183"/>
      <c r="DD20" s="183">
        <f>SUM('基本シート'!M$36:N$41)</f>
        <v>0</v>
      </c>
      <c r="DE20" s="183"/>
      <c r="DF20" s="183"/>
      <c r="DG20" s="184"/>
      <c r="DH20" s="187" t="s">
        <v>311</v>
      </c>
      <c r="DI20" s="188"/>
      <c r="DJ20" s="188"/>
      <c r="DK20" s="157">
        <f>'基本シート'!M$42</f>
        <v>4</v>
      </c>
      <c r="DL20" s="157"/>
      <c r="DM20" s="157"/>
      <c r="DN20" s="158"/>
    </row>
    <row r="21" spans="1:118" s="16" customFormat="1" ht="6" customHeight="1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11"/>
      <c r="BE21" s="52"/>
      <c r="BF21" s="336"/>
      <c r="BG21" s="337"/>
      <c r="BH21" s="337"/>
      <c r="BI21" s="337"/>
      <c r="BJ21" s="338"/>
      <c r="BK21" s="164"/>
      <c r="BL21" s="165"/>
      <c r="BM21" s="165"/>
      <c r="BN21" s="165"/>
      <c r="BO21" s="165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4"/>
      <c r="CA21" s="184"/>
      <c r="CB21" s="385"/>
      <c r="CC21" s="165"/>
      <c r="CD21" s="165"/>
      <c r="CE21" s="386"/>
      <c r="CF21" s="210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4"/>
      <c r="DH21" s="189"/>
      <c r="DI21" s="188"/>
      <c r="DJ21" s="188"/>
      <c r="DK21" s="157"/>
      <c r="DL21" s="157"/>
      <c r="DM21" s="157"/>
      <c r="DN21" s="158"/>
    </row>
    <row r="22" spans="1:118" s="16" customFormat="1" ht="6" customHeight="1">
      <c r="A22" s="280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11"/>
      <c r="BE22" s="52"/>
      <c r="BF22" s="336"/>
      <c r="BG22" s="337"/>
      <c r="BH22" s="337"/>
      <c r="BI22" s="337"/>
      <c r="BJ22" s="338"/>
      <c r="BK22" s="164">
        <f>'基本シート'!M21</f>
        <v>3</v>
      </c>
      <c r="BL22" s="165"/>
      <c r="BM22" s="165"/>
      <c r="BN22" s="165"/>
      <c r="BO22" s="165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4"/>
      <c r="CA22" s="184"/>
      <c r="CB22" s="385"/>
      <c r="CC22" s="165"/>
      <c r="CD22" s="165"/>
      <c r="CE22" s="386"/>
      <c r="CF22" s="210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4"/>
      <c r="DH22" s="189"/>
      <c r="DI22" s="188"/>
      <c r="DJ22" s="188"/>
      <c r="DK22" s="157"/>
      <c r="DL22" s="157"/>
      <c r="DM22" s="157"/>
      <c r="DN22" s="158"/>
    </row>
    <row r="23" spans="1:118" s="16" customFormat="1" ht="6" customHeight="1">
      <c r="A23" s="280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11"/>
      <c r="BE23" s="52"/>
      <c r="BF23" s="336"/>
      <c r="BG23" s="337"/>
      <c r="BH23" s="337"/>
      <c r="BI23" s="337"/>
      <c r="BJ23" s="338"/>
      <c r="BK23" s="164"/>
      <c r="BL23" s="165"/>
      <c r="BM23" s="165"/>
      <c r="BN23" s="165"/>
      <c r="BO23" s="165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4"/>
      <c r="CA23" s="184"/>
      <c r="CB23" s="387"/>
      <c r="CC23" s="167"/>
      <c r="CD23" s="167"/>
      <c r="CE23" s="388"/>
      <c r="CF23" s="210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4"/>
      <c r="DH23" s="189"/>
      <c r="DI23" s="188"/>
      <c r="DJ23" s="188"/>
      <c r="DK23" s="157"/>
      <c r="DL23" s="157"/>
      <c r="DM23" s="157"/>
      <c r="DN23" s="158"/>
    </row>
    <row r="24" spans="1:118" s="16" customFormat="1" ht="6" customHeight="1">
      <c r="A24" s="280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11"/>
      <c r="BE24" s="52"/>
      <c r="BF24" s="336" t="s">
        <v>65</v>
      </c>
      <c r="BG24" s="337"/>
      <c r="BH24" s="337"/>
      <c r="BI24" s="337"/>
      <c r="BJ24" s="338"/>
      <c r="BK24" s="348" t="s">
        <v>258</v>
      </c>
      <c r="BL24" s="365"/>
      <c r="BM24" s="365"/>
      <c r="BN24" s="365"/>
      <c r="BO24" s="365"/>
      <c r="BP24" s="183">
        <f>'基本シート'!O22</f>
        <v>0</v>
      </c>
      <c r="BQ24" s="183"/>
      <c r="BR24" s="183"/>
      <c r="BS24" s="183"/>
      <c r="BT24" s="183">
        <f>'基本シート'!O23</f>
        <v>1</v>
      </c>
      <c r="BU24" s="183"/>
      <c r="BV24" s="183"/>
      <c r="BW24" s="183"/>
      <c r="BX24" s="183">
        <f>'基本シート'!O24</f>
        <v>1</v>
      </c>
      <c r="BY24" s="183"/>
      <c r="BZ24" s="184"/>
      <c r="CA24" s="184"/>
      <c r="CB24" s="383">
        <f>'基本シート'!O29</f>
        <v>5</v>
      </c>
      <c r="CC24" s="365"/>
      <c r="CD24" s="365"/>
      <c r="CE24" s="384"/>
      <c r="CF24" s="210">
        <f>'基本シート'!O$30</f>
        <v>0</v>
      </c>
      <c r="CG24" s="183"/>
      <c r="CH24" s="183"/>
      <c r="CI24" s="183"/>
      <c r="CJ24" s="183">
        <f>'基本シート'!$O31</f>
        <v>0</v>
      </c>
      <c r="CK24" s="183"/>
      <c r="CL24" s="183"/>
      <c r="CM24" s="183"/>
      <c r="CN24" s="183">
        <f>'基本シート'!$O32</f>
        <v>0</v>
      </c>
      <c r="CO24" s="183"/>
      <c r="CP24" s="183"/>
      <c r="CQ24" s="183"/>
      <c r="CR24" s="183">
        <f>'基本シート'!$O33</f>
        <v>0</v>
      </c>
      <c r="CS24" s="183"/>
      <c r="CT24" s="183"/>
      <c r="CU24" s="183"/>
      <c r="CV24" s="183">
        <f>'基本シート'!$O34</f>
        <v>0</v>
      </c>
      <c r="CW24" s="183"/>
      <c r="CX24" s="183"/>
      <c r="CY24" s="183"/>
      <c r="CZ24" s="183">
        <f>'基本シート'!$O35</f>
        <v>0</v>
      </c>
      <c r="DA24" s="183"/>
      <c r="DB24" s="183"/>
      <c r="DC24" s="183"/>
      <c r="DD24" s="183">
        <f>SUM('基本シート'!O$36:P$41)</f>
        <v>0</v>
      </c>
      <c r="DE24" s="183"/>
      <c r="DF24" s="183"/>
      <c r="DG24" s="184"/>
      <c r="DH24" s="187" t="s">
        <v>312</v>
      </c>
      <c r="DI24" s="188"/>
      <c r="DJ24" s="188"/>
      <c r="DK24" s="157">
        <f>'基本シート'!O$42</f>
        <v>5</v>
      </c>
      <c r="DL24" s="157"/>
      <c r="DM24" s="157"/>
      <c r="DN24" s="158"/>
    </row>
    <row r="25" spans="1:118" s="16" customFormat="1" ht="6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11"/>
      <c r="BE25" s="52"/>
      <c r="BF25" s="336"/>
      <c r="BG25" s="337"/>
      <c r="BH25" s="337"/>
      <c r="BI25" s="337"/>
      <c r="BJ25" s="338"/>
      <c r="BK25" s="164"/>
      <c r="BL25" s="165"/>
      <c r="BM25" s="165"/>
      <c r="BN25" s="165"/>
      <c r="BO25" s="165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4"/>
      <c r="CA25" s="184"/>
      <c r="CB25" s="385"/>
      <c r="CC25" s="165"/>
      <c r="CD25" s="165"/>
      <c r="CE25" s="386"/>
      <c r="CF25" s="210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4"/>
      <c r="DH25" s="189"/>
      <c r="DI25" s="188"/>
      <c r="DJ25" s="188"/>
      <c r="DK25" s="157"/>
      <c r="DL25" s="157"/>
      <c r="DM25" s="157"/>
      <c r="DN25" s="158"/>
    </row>
    <row r="26" spans="1:118" s="16" customFormat="1" ht="6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52"/>
      <c r="BF26" s="336"/>
      <c r="BG26" s="337"/>
      <c r="BH26" s="337"/>
      <c r="BI26" s="337"/>
      <c r="BJ26" s="338"/>
      <c r="BK26" s="164">
        <f>'基本シート'!O21</f>
        <v>3</v>
      </c>
      <c r="BL26" s="165"/>
      <c r="BM26" s="165"/>
      <c r="BN26" s="165"/>
      <c r="BO26" s="165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4"/>
      <c r="CA26" s="184"/>
      <c r="CB26" s="385"/>
      <c r="CC26" s="165"/>
      <c r="CD26" s="165"/>
      <c r="CE26" s="386"/>
      <c r="CF26" s="210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4"/>
      <c r="DH26" s="189"/>
      <c r="DI26" s="188"/>
      <c r="DJ26" s="188"/>
      <c r="DK26" s="157"/>
      <c r="DL26" s="157"/>
      <c r="DM26" s="157"/>
      <c r="DN26" s="158"/>
    </row>
    <row r="27" spans="1:118" s="16" customFormat="1" ht="6" customHeight="1">
      <c r="A27" s="11"/>
      <c r="B27" s="11"/>
      <c r="C27" s="366" t="s">
        <v>61</v>
      </c>
      <c r="D27" s="366"/>
      <c r="E27" s="366"/>
      <c r="F27" s="366"/>
      <c r="G27" s="366"/>
      <c r="H27" s="366"/>
      <c r="I27" s="366"/>
      <c r="J27" s="376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8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327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9"/>
      <c r="BD27" s="11"/>
      <c r="BE27" s="52"/>
      <c r="BF27" s="336"/>
      <c r="BG27" s="337"/>
      <c r="BH27" s="337"/>
      <c r="BI27" s="337"/>
      <c r="BJ27" s="338"/>
      <c r="BK27" s="164"/>
      <c r="BL27" s="165"/>
      <c r="BM27" s="165"/>
      <c r="BN27" s="165"/>
      <c r="BO27" s="165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4"/>
      <c r="CA27" s="184"/>
      <c r="CB27" s="387"/>
      <c r="CC27" s="167"/>
      <c r="CD27" s="167"/>
      <c r="CE27" s="388"/>
      <c r="CF27" s="210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4"/>
      <c r="DH27" s="189"/>
      <c r="DI27" s="188"/>
      <c r="DJ27" s="188"/>
      <c r="DK27" s="157"/>
      <c r="DL27" s="157"/>
      <c r="DM27" s="157"/>
      <c r="DN27" s="158"/>
    </row>
    <row r="28" spans="1:118" s="16" customFormat="1" ht="6" customHeight="1">
      <c r="A28" s="11"/>
      <c r="B28" s="11"/>
      <c r="C28" s="366"/>
      <c r="D28" s="366"/>
      <c r="E28" s="366"/>
      <c r="F28" s="366"/>
      <c r="G28" s="366"/>
      <c r="H28" s="366"/>
      <c r="I28" s="366"/>
      <c r="J28" s="376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8"/>
      <c r="AB28" s="12"/>
      <c r="AC28" s="12"/>
      <c r="AM28" s="12"/>
      <c r="AN28" s="330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2"/>
      <c r="BD28" s="11"/>
      <c r="BE28" s="52"/>
      <c r="BF28" s="336" t="s">
        <v>259</v>
      </c>
      <c r="BG28" s="337"/>
      <c r="BH28" s="337"/>
      <c r="BI28" s="337"/>
      <c r="BJ28" s="338"/>
      <c r="BK28" s="282" t="s">
        <v>260</v>
      </c>
      <c r="BL28" s="398"/>
      <c r="BM28" s="398"/>
      <c r="BN28" s="398"/>
      <c r="BO28" s="398"/>
      <c r="BP28" s="183">
        <f>'基本シート'!Q22</f>
        <v>0</v>
      </c>
      <c r="BQ28" s="183"/>
      <c r="BR28" s="183"/>
      <c r="BS28" s="183"/>
      <c r="BT28" s="183">
        <f>'基本シート'!Q23</f>
        <v>1</v>
      </c>
      <c r="BU28" s="183"/>
      <c r="BV28" s="183"/>
      <c r="BW28" s="183"/>
      <c r="BX28" s="183">
        <f>'基本シート'!Q24</f>
        <v>1</v>
      </c>
      <c r="BY28" s="183"/>
      <c r="BZ28" s="184"/>
      <c r="CA28" s="184"/>
      <c r="CB28" s="383">
        <f>'基本シート'!Q29</f>
        <v>5</v>
      </c>
      <c r="CC28" s="365"/>
      <c r="CD28" s="365"/>
      <c r="CE28" s="384"/>
      <c r="CF28" s="210">
        <f>'基本シート'!Q$30</f>
        <v>0</v>
      </c>
      <c r="CG28" s="183"/>
      <c r="CH28" s="183"/>
      <c r="CI28" s="183"/>
      <c r="CJ28" s="183">
        <f>'基本シート'!$Q31</f>
        <v>0</v>
      </c>
      <c r="CK28" s="183"/>
      <c r="CL28" s="183"/>
      <c r="CM28" s="183"/>
      <c r="CN28" s="183">
        <f>'基本シート'!$Q32</f>
        <v>0</v>
      </c>
      <c r="CO28" s="183"/>
      <c r="CP28" s="183"/>
      <c r="CQ28" s="183"/>
      <c r="CR28" s="183">
        <f>'基本シート'!$Q33</f>
        <v>0</v>
      </c>
      <c r="CS28" s="183"/>
      <c r="CT28" s="183"/>
      <c r="CU28" s="183"/>
      <c r="CV28" s="183">
        <f>'基本シート'!$Q34</f>
        <v>0</v>
      </c>
      <c r="CW28" s="183"/>
      <c r="CX28" s="183"/>
      <c r="CY28" s="183"/>
      <c r="CZ28" s="183">
        <f>'基本シート'!$Q35</f>
        <v>0</v>
      </c>
      <c r="DA28" s="183"/>
      <c r="DB28" s="183"/>
      <c r="DC28" s="183"/>
      <c r="DD28" s="183">
        <f>SUM('基本シート'!Q$36:R$41)</f>
        <v>0</v>
      </c>
      <c r="DE28" s="183"/>
      <c r="DF28" s="183"/>
      <c r="DG28" s="184"/>
      <c r="DH28" s="187" t="s">
        <v>313</v>
      </c>
      <c r="DI28" s="188"/>
      <c r="DJ28" s="188"/>
      <c r="DK28" s="157">
        <f>'基本シート'!Q$42</f>
        <v>5</v>
      </c>
      <c r="DL28" s="157"/>
      <c r="DM28" s="157"/>
      <c r="DN28" s="158"/>
    </row>
    <row r="29" spans="1:118" s="16" customFormat="1" ht="6" customHeight="1">
      <c r="A29" s="11"/>
      <c r="B29" s="11"/>
      <c r="C29" s="366"/>
      <c r="D29" s="366"/>
      <c r="E29" s="366"/>
      <c r="F29" s="366"/>
      <c r="G29" s="366"/>
      <c r="H29" s="366"/>
      <c r="I29" s="366"/>
      <c r="J29" s="376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8"/>
      <c r="AB29" s="12"/>
      <c r="AC29" s="12"/>
      <c r="AM29" s="12"/>
      <c r="AN29" s="330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2"/>
      <c r="BD29" s="11"/>
      <c r="BE29" s="53"/>
      <c r="BF29" s="336"/>
      <c r="BG29" s="337"/>
      <c r="BH29" s="337"/>
      <c r="BI29" s="337"/>
      <c r="BJ29" s="338"/>
      <c r="BK29" s="399"/>
      <c r="BL29" s="400"/>
      <c r="BM29" s="400"/>
      <c r="BN29" s="400"/>
      <c r="BO29" s="400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4"/>
      <c r="CA29" s="184"/>
      <c r="CB29" s="385"/>
      <c r="CC29" s="165"/>
      <c r="CD29" s="165"/>
      <c r="CE29" s="386"/>
      <c r="CF29" s="210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4"/>
      <c r="DH29" s="189"/>
      <c r="DI29" s="188"/>
      <c r="DJ29" s="188"/>
      <c r="DK29" s="157"/>
      <c r="DL29" s="157"/>
      <c r="DM29" s="157"/>
      <c r="DN29" s="158"/>
    </row>
    <row r="30" spans="1:118" s="16" customFormat="1" ht="6" customHeight="1">
      <c r="A30" s="11"/>
      <c r="B30" s="11"/>
      <c r="C30" s="366"/>
      <c r="D30" s="366"/>
      <c r="E30" s="366"/>
      <c r="F30" s="366"/>
      <c r="G30" s="366"/>
      <c r="H30" s="366"/>
      <c r="I30" s="366"/>
      <c r="J30" s="376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8"/>
      <c r="AB30" s="12"/>
      <c r="AC30" s="12"/>
      <c r="AM30" s="12"/>
      <c r="AN30" s="330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2"/>
      <c r="BD30" s="11"/>
      <c r="BE30" s="53"/>
      <c r="BF30" s="336"/>
      <c r="BG30" s="337"/>
      <c r="BH30" s="337"/>
      <c r="BI30" s="337"/>
      <c r="BJ30" s="338"/>
      <c r="BK30" s="164">
        <f>'基本シート'!Q21</f>
        <v>3</v>
      </c>
      <c r="BL30" s="165"/>
      <c r="BM30" s="165"/>
      <c r="BN30" s="165"/>
      <c r="BO30" s="165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4"/>
      <c r="CA30" s="184"/>
      <c r="CB30" s="385"/>
      <c r="CC30" s="165"/>
      <c r="CD30" s="165"/>
      <c r="CE30" s="386"/>
      <c r="CF30" s="210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4"/>
      <c r="DH30" s="189"/>
      <c r="DI30" s="188"/>
      <c r="DJ30" s="188"/>
      <c r="DK30" s="157"/>
      <c r="DL30" s="157"/>
      <c r="DM30" s="157"/>
      <c r="DN30" s="158"/>
    </row>
    <row r="31" spans="1:118" s="16" customFormat="1" ht="6" customHeight="1">
      <c r="A31" s="11"/>
      <c r="B31" s="11"/>
      <c r="C31" s="139" t="s">
        <v>62</v>
      </c>
      <c r="D31" s="139"/>
      <c r="E31" s="139"/>
      <c r="F31" s="139"/>
      <c r="G31" s="139"/>
      <c r="H31" s="139"/>
      <c r="I31" s="139"/>
      <c r="J31" s="376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8"/>
      <c r="AB31" s="12"/>
      <c r="AC31" s="12"/>
      <c r="AM31" s="12"/>
      <c r="AN31" s="330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2"/>
      <c r="BD31" s="11"/>
      <c r="BE31" s="53"/>
      <c r="BF31" s="336"/>
      <c r="BG31" s="337"/>
      <c r="BH31" s="337"/>
      <c r="BI31" s="337"/>
      <c r="BJ31" s="338"/>
      <c r="BK31" s="164"/>
      <c r="BL31" s="165"/>
      <c r="BM31" s="165"/>
      <c r="BN31" s="165"/>
      <c r="BO31" s="165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387"/>
      <c r="CC31" s="167"/>
      <c r="CD31" s="167"/>
      <c r="CE31" s="388"/>
      <c r="CF31" s="210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4"/>
      <c r="DH31" s="189"/>
      <c r="DI31" s="188"/>
      <c r="DJ31" s="188"/>
      <c r="DK31" s="157"/>
      <c r="DL31" s="157"/>
      <c r="DM31" s="157"/>
      <c r="DN31" s="158"/>
    </row>
    <row r="32" spans="1:118" s="16" customFormat="1" ht="6" customHeight="1">
      <c r="A32" s="11"/>
      <c r="B32" s="11"/>
      <c r="C32" s="139"/>
      <c r="D32" s="139"/>
      <c r="E32" s="139"/>
      <c r="F32" s="139"/>
      <c r="G32" s="139"/>
      <c r="H32" s="139"/>
      <c r="I32" s="139"/>
      <c r="J32" s="376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8"/>
      <c r="AB32" s="12"/>
      <c r="AC32" s="12"/>
      <c r="AD32" s="304" t="s">
        <v>325</v>
      </c>
      <c r="AE32" s="305"/>
      <c r="AF32" s="305"/>
      <c r="AG32" s="305"/>
      <c r="AH32" s="312">
        <f>'基本シート'!T7</f>
        <v>0</v>
      </c>
      <c r="AI32" s="312"/>
      <c r="AJ32" s="312"/>
      <c r="AK32" s="312"/>
      <c r="AL32" s="312"/>
      <c r="AM32" s="12"/>
      <c r="AN32" s="330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2"/>
      <c r="BD32" s="11"/>
      <c r="BE32" s="53"/>
      <c r="BF32" s="336" t="s">
        <v>85</v>
      </c>
      <c r="BG32" s="337"/>
      <c r="BH32" s="337"/>
      <c r="BI32" s="337"/>
      <c r="BJ32" s="338"/>
      <c r="BK32" s="348" t="s">
        <v>261</v>
      </c>
      <c r="BL32" s="365"/>
      <c r="BM32" s="365"/>
      <c r="BN32" s="365"/>
      <c r="BO32" s="365"/>
      <c r="BP32" s="183">
        <f>'基本シート'!S22</f>
        <v>1</v>
      </c>
      <c r="BQ32" s="183"/>
      <c r="BR32" s="183"/>
      <c r="BS32" s="183"/>
      <c r="BT32" s="183">
        <f>'基本シート'!S23</f>
        <v>0</v>
      </c>
      <c r="BU32" s="183"/>
      <c r="BV32" s="183"/>
      <c r="BW32" s="183"/>
      <c r="BX32" s="183">
        <f>'基本シート'!S24</f>
        <v>1</v>
      </c>
      <c r="BY32" s="183"/>
      <c r="BZ32" s="184"/>
      <c r="CA32" s="184"/>
      <c r="CB32" s="383">
        <f>'基本シート'!S29</f>
        <v>9</v>
      </c>
      <c r="CC32" s="365"/>
      <c r="CD32" s="365"/>
      <c r="CE32" s="384"/>
      <c r="CF32" s="210">
        <f>'基本シート'!$S30</f>
        <v>0</v>
      </c>
      <c r="CG32" s="183"/>
      <c r="CH32" s="183"/>
      <c r="CI32" s="183"/>
      <c r="CJ32" s="183">
        <f>'基本シート'!$S31</f>
        <v>0</v>
      </c>
      <c r="CK32" s="183"/>
      <c r="CL32" s="183"/>
      <c r="CM32" s="183"/>
      <c r="CN32" s="183">
        <f>'基本シート'!$S32</f>
        <v>0</v>
      </c>
      <c r="CO32" s="183"/>
      <c r="CP32" s="183"/>
      <c r="CQ32" s="183"/>
      <c r="CR32" s="183">
        <f>'基本シート'!$S33</f>
        <v>0</v>
      </c>
      <c r="CS32" s="183"/>
      <c r="CT32" s="183"/>
      <c r="CU32" s="183"/>
      <c r="CV32" s="183">
        <f>'基本シート'!$S34</f>
        <v>0</v>
      </c>
      <c r="CW32" s="183"/>
      <c r="CX32" s="183"/>
      <c r="CY32" s="183"/>
      <c r="CZ32" s="183">
        <f>'基本シート'!$S35</f>
        <v>0</v>
      </c>
      <c r="DA32" s="183"/>
      <c r="DB32" s="183"/>
      <c r="DC32" s="183"/>
      <c r="DD32" s="183">
        <f>SUM('基本シート'!S$36:T$41)</f>
        <v>0</v>
      </c>
      <c r="DE32" s="183"/>
      <c r="DF32" s="183"/>
      <c r="DG32" s="184"/>
      <c r="DH32" s="187" t="s">
        <v>314</v>
      </c>
      <c r="DI32" s="188"/>
      <c r="DJ32" s="188"/>
      <c r="DK32" s="157">
        <f>'基本シート'!S$42</f>
        <v>9</v>
      </c>
      <c r="DL32" s="157"/>
      <c r="DM32" s="157"/>
      <c r="DN32" s="158"/>
    </row>
    <row r="33" spans="1:118" s="16" customFormat="1" ht="6" customHeight="1">
      <c r="A33" s="11"/>
      <c r="B33" s="11"/>
      <c r="C33" s="139"/>
      <c r="D33" s="139"/>
      <c r="E33" s="139"/>
      <c r="F33" s="139"/>
      <c r="G33" s="139"/>
      <c r="H33" s="139"/>
      <c r="I33" s="139"/>
      <c r="J33" s="376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8"/>
      <c r="AB33" s="11"/>
      <c r="AC33" s="11"/>
      <c r="AD33" s="306"/>
      <c r="AE33" s="306"/>
      <c r="AF33" s="306"/>
      <c r="AG33" s="306"/>
      <c r="AH33" s="313"/>
      <c r="AI33" s="313"/>
      <c r="AJ33" s="313"/>
      <c r="AK33" s="313"/>
      <c r="AL33" s="313"/>
      <c r="AM33" s="12"/>
      <c r="AN33" s="330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2"/>
      <c r="BD33" s="11"/>
      <c r="BE33" s="53"/>
      <c r="BF33" s="336"/>
      <c r="BG33" s="337"/>
      <c r="BH33" s="337"/>
      <c r="BI33" s="337"/>
      <c r="BJ33" s="338"/>
      <c r="BK33" s="164"/>
      <c r="BL33" s="165"/>
      <c r="BM33" s="165"/>
      <c r="BN33" s="165"/>
      <c r="BO33" s="165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4"/>
      <c r="CA33" s="184"/>
      <c r="CB33" s="385"/>
      <c r="CC33" s="165"/>
      <c r="CD33" s="165"/>
      <c r="CE33" s="386"/>
      <c r="CF33" s="210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4"/>
      <c r="DH33" s="189"/>
      <c r="DI33" s="188"/>
      <c r="DJ33" s="188"/>
      <c r="DK33" s="157"/>
      <c r="DL33" s="157"/>
      <c r="DM33" s="157"/>
      <c r="DN33" s="158"/>
    </row>
    <row r="34" spans="1:118" s="16" customFormat="1" ht="6" customHeight="1">
      <c r="A34" s="11"/>
      <c r="B34" s="11"/>
      <c r="C34" s="139"/>
      <c r="D34" s="139"/>
      <c r="E34" s="139"/>
      <c r="F34" s="139"/>
      <c r="G34" s="139"/>
      <c r="H34" s="139"/>
      <c r="I34" s="139"/>
      <c r="J34" s="376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8"/>
      <c r="AB34" s="11"/>
      <c r="AC34" s="11"/>
      <c r="AD34" s="306"/>
      <c r="AE34" s="306"/>
      <c r="AF34" s="306"/>
      <c r="AG34" s="306"/>
      <c r="AH34" s="313"/>
      <c r="AI34" s="313"/>
      <c r="AJ34" s="313"/>
      <c r="AK34" s="313"/>
      <c r="AL34" s="313"/>
      <c r="AM34" s="12"/>
      <c r="AN34" s="330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2"/>
      <c r="BD34" s="11"/>
      <c r="BE34" s="53"/>
      <c r="BF34" s="336"/>
      <c r="BG34" s="337"/>
      <c r="BH34" s="337"/>
      <c r="BI34" s="337"/>
      <c r="BJ34" s="338"/>
      <c r="BK34" s="164">
        <f>'基本シート'!S21</f>
        <v>7</v>
      </c>
      <c r="BL34" s="165"/>
      <c r="BM34" s="165"/>
      <c r="BN34" s="165"/>
      <c r="BO34" s="165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4"/>
      <c r="CA34" s="184"/>
      <c r="CB34" s="385"/>
      <c r="CC34" s="165"/>
      <c r="CD34" s="165"/>
      <c r="CE34" s="386"/>
      <c r="CF34" s="210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4"/>
      <c r="DH34" s="189"/>
      <c r="DI34" s="188"/>
      <c r="DJ34" s="188"/>
      <c r="DK34" s="157"/>
      <c r="DL34" s="157"/>
      <c r="DM34" s="157"/>
      <c r="DN34" s="158"/>
    </row>
    <row r="35" spans="1:118" s="16" customFormat="1" ht="6" customHeight="1">
      <c r="A35" s="11"/>
      <c r="B35" s="11"/>
      <c r="C35" s="367" t="s">
        <v>63</v>
      </c>
      <c r="D35" s="367"/>
      <c r="E35" s="327"/>
      <c r="F35" s="328"/>
      <c r="G35" s="328"/>
      <c r="H35" s="329"/>
      <c r="I35" s="370" t="s">
        <v>64</v>
      </c>
      <c r="J35" s="371"/>
      <c r="K35" s="371"/>
      <c r="L35" s="372"/>
      <c r="M35" s="416"/>
      <c r="N35" s="417"/>
      <c r="O35" s="417"/>
      <c r="P35" s="418"/>
      <c r="Q35" s="370" t="s">
        <v>145</v>
      </c>
      <c r="R35" s="371"/>
      <c r="S35" s="371"/>
      <c r="T35" s="372"/>
      <c r="U35" s="416"/>
      <c r="V35" s="417"/>
      <c r="W35" s="417"/>
      <c r="X35" s="417"/>
      <c r="Y35" s="418"/>
      <c r="Z35" s="60"/>
      <c r="AA35" s="60"/>
      <c r="AB35" s="11"/>
      <c r="AC35" s="11"/>
      <c r="AD35" s="307"/>
      <c r="AE35" s="307"/>
      <c r="AF35" s="307"/>
      <c r="AG35" s="307"/>
      <c r="AH35" s="314"/>
      <c r="AI35" s="314"/>
      <c r="AJ35" s="314"/>
      <c r="AK35" s="314"/>
      <c r="AL35" s="314"/>
      <c r="AM35" s="12"/>
      <c r="AN35" s="330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2"/>
      <c r="BD35" s="11"/>
      <c r="BE35" s="53"/>
      <c r="BF35" s="336"/>
      <c r="BG35" s="337"/>
      <c r="BH35" s="337"/>
      <c r="BI35" s="337"/>
      <c r="BJ35" s="338"/>
      <c r="BK35" s="166"/>
      <c r="BL35" s="167"/>
      <c r="BM35" s="167"/>
      <c r="BN35" s="167"/>
      <c r="BO35" s="167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4"/>
      <c r="CA35" s="184"/>
      <c r="CB35" s="387"/>
      <c r="CC35" s="167"/>
      <c r="CD35" s="167"/>
      <c r="CE35" s="388"/>
      <c r="CF35" s="210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4"/>
      <c r="DH35" s="189"/>
      <c r="DI35" s="188"/>
      <c r="DJ35" s="188"/>
      <c r="DK35" s="157"/>
      <c r="DL35" s="157"/>
      <c r="DM35" s="157"/>
      <c r="DN35" s="158"/>
    </row>
    <row r="36" spans="1:118" s="16" customFormat="1" ht="6" customHeight="1">
      <c r="A36" s="11"/>
      <c r="B36" s="11"/>
      <c r="C36" s="368"/>
      <c r="D36" s="368"/>
      <c r="E36" s="330"/>
      <c r="F36" s="331"/>
      <c r="G36" s="331"/>
      <c r="H36" s="332"/>
      <c r="I36" s="370"/>
      <c r="J36" s="371"/>
      <c r="K36" s="371"/>
      <c r="L36" s="372"/>
      <c r="M36" s="416"/>
      <c r="N36" s="417"/>
      <c r="O36" s="417"/>
      <c r="P36" s="418"/>
      <c r="Q36" s="370"/>
      <c r="R36" s="371"/>
      <c r="S36" s="371"/>
      <c r="T36" s="372"/>
      <c r="U36" s="416"/>
      <c r="V36" s="417"/>
      <c r="W36" s="417"/>
      <c r="X36" s="417"/>
      <c r="Y36" s="418"/>
      <c r="Z36" s="61"/>
      <c r="AA36" s="61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330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2"/>
      <c r="BD36" s="11"/>
      <c r="BE36" s="53"/>
      <c r="BF36" s="336" t="s">
        <v>86</v>
      </c>
      <c r="BG36" s="337"/>
      <c r="BH36" s="337"/>
      <c r="BI36" s="337"/>
      <c r="BJ36" s="338"/>
      <c r="BK36" s="348" t="s">
        <v>262</v>
      </c>
      <c r="BL36" s="365"/>
      <c r="BM36" s="365"/>
      <c r="BN36" s="365"/>
      <c r="BO36" s="365"/>
      <c r="BP36" s="183">
        <f>'基本シート'!U22</f>
        <v>8</v>
      </c>
      <c r="BQ36" s="183"/>
      <c r="BR36" s="183"/>
      <c r="BS36" s="183"/>
      <c r="BT36" s="183">
        <f>'基本シート'!U23</f>
        <v>7</v>
      </c>
      <c r="BU36" s="183"/>
      <c r="BV36" s="183"/>
      <c r="BW36" s="183"/>
      <c r="BX36" s="183">
        <f>'基本シート'!U24</f>
        <v>7</v>
      </c>
      <c r="BY36" s="183"/>
      <c r="BZ36" s="184"/>
      <c r="CA36" s="184"/>
      <c r="CB36" s="383">
        <f>'基本シート'!U29</f>
        <v>37</v>
      </c>
      <c r="CC36" s="365"/>
      <c r="CD36" s="365"/>
      <c r="CE36" s="384"/>
      <c r="CF36" s="210">
        <f>'基本シート'!$U30</f>
        <v>0</v>
      </c>
      <c r="CG36" s="183"/>
      <c r="CH36" s="183"/>
      <c r="CI36" s="183"/>
      <c r="CJ36" s="183">
        <f>'基本シート'!$U31</f>
        <v>0</v>
      </c>
      <c r="CK36" s="183"/>
      <c r="CL36" s="183"/>
      <c r="CM36" s="183"/>
      <c r="CN36" s="183">
        <f>'基本シート'!$U32</f>
        <v>0</v>
      </c>
      <c r="CO36" s="183"/>
      <c r="CP36" s="183"/>
      <c r="CQ36" s="183"/>
      <c r="CR36" s="183">
        <f>'基本シート'!$U33</f>
        <v>0</v>
      </c>
      <c r="CS36" s="183"/>
      <c r="CT36" s="183"/>
      <c r="CU36" s="183"/>
      <c r="CV36" s="183">
        <f>'基本シート'!$U34</f>
        <v>0</v>
      </c>
      <c r="CW36" s="183"/>
      <c r="CX36" s="183"/>
      <c r="CY36" s="183"/>
      <c r="CZ36" s="183">
        <f>'基本シート'!$U35</f>
        <v>0</v>
      </c>
      <c r="DA36" s="183"/>
      <c r="DB36" s="183"/>
      <c r="DC36" s="183"/>
      <c r="DD36" s="183">
        <f>SUM('基本シート'!U$36:V$41)</f>
        <v>0</v>
      </c>
      <c r="DE36" s="183"/>
      <c r="DF36" s="183"/>
      <c r="DG36" s="184"/>
      <c r="DH36" s="187" t="s">
        <v>315</v>
      </c>
      <c r="DI36" s="188"/>
      <c r="DJ36" s="188"/>
      <c r="DK36" s="157">
        <f>'基本シート'!U$42</f>
        <v>37</v>
      </c>
      <c r="DL36" s="157"/>
      <c r="DM36" s="157"/>
      <c r="DN36" s="158"/>
    </row>
    <row r="37" spans="1:118" s="16" customFormat="1" ht="6" customHeight="1">
      <c r="A37" s="11"/>
      <c r="B37" s="11"/>
      <c r="C37" s="369"/>
      <c r="D37" s="369"/>
      <c r="E37" s="333"/>
      <c r="F37" s="334"/>
      <c r="G37" s="334"/>
      <c r="H37" s="335"/>
      <c r="I37" s="373"/>
      <c r="J37" s="374"/>
      <c r="K37" s="374"/>
      <c r="L37" s="375"/>
      <c r="M37" s="419"/>
      <c r="N37" s="420"/>
      <c r="O37" s="420"/>
      <c r="P37" s="421"/>
      <c r="Q37" s="373"/>
      <c r="R37" s="374"/>
      <c r="S37" s="374"/>
      <c r="T37" s="375"/>
      <c r="U37" s="419"/>
      <c r="V37" s="420"/>
      <c r="W37" s="420"/>
      <c r="X37" s="420"/>
      <c r="Y37" s="421"/>
      <c r="Z37" s="62"/>
      <c r="AA37" s="62"/>
      <c r="AB37" s="13"/>
      <c r="AC37" s="13"/>
      <c r="AD37" s="13"/>
      <c r="AE37" s="18"/>
      <c r="AF37" s="18"/>
      <c r="AG37" s="18"/>
      <c r="AH37" s="14"/>
      <c r="AI37" s="12"/>
      <c r="AJ37" s="12"/>
      <c r="AK37" s="12"/>
      <c r="AL37" s="12"/>
      <c r="AM37" s="12"/>
      <c r="AN37" s="330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2"/>
      <c r="BD37" s="11"/>
      <c r="BE37" s="53"/>
      <c r="BF37" s="336"/>
      <c r="BG37" s="337"/>
      <c r="BH37" s="337"/>
      <c r="BI37" s="337"/>
      <c r="BJ37" s="338"/>
      <c r="BK37" s="164"/>
      <c r="BL37" s="165"/>
      <c r="BM37" s="165"/>
      <c r="BN37" s="165"/>
      <c r="BO37" s="165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4"/>
      <c r="CA37" s="184"/>
      <c r="CB37" s="385"/>
      <c r="CC37" s="165"/>
      <c r="CD37" s="165"/>
      <c r="CE37" s="386"/>
      <c r="CF37" s="210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4"/>
      <c r="DH37" s="189"/>
      <c r="DI37" s="188"/>
      <c r="DJ37" s="188"/>
      <c r="DK37" s="157"/>
      <c r="DL37" s="157"/>
      <c r="DM37" s="157"/>
      <c r="DN37" s="158"/>
    </row>
    <row r="38" spans="1:118" s="16" customFormat="1" ht="6" customHeight="1">
      <c r="A38" s="11"/>
      <c r="B38" s="11"/>
      <c r="C38" s="45"/>
      <c r="D38" s="45"/>
      <c r="E38" s="48"/>
      <c r="F38" s="48"/>
      <c r="G38" s="48"/>
      <c r="H38" s="48"/>
      <c r="I38" s="46"/>
      <c r="J38" s="46"/>
      <c r="K38" s="46"/>
      <c r="L38" s="46"/>
      <c r="M38" s="47"/>
      <c r="N38" s="47"/>
      <c r="O38" s="47"/>
      <c r="P38" s="47"/>
      <c r="Q38" s="46"/>
      <c r="R38" s="46"/>
      <c r="S38" s="46"/>
      <c r="T38" s="46"/>
      <c r="U38" s="47"/>
      <c r="V38" s="47"/>
      <c r="W38" s="47"/>
      <c r="X38" s="47"/>
      <c r="Y38" s="47"/>
      <c r="Z38" s="13"/>
      <c r="AA38" s="13"/>
      <c r="AB38" s="13"/>
      <c r="AC38" s="13"/>
      <c r="AD38" s="13"/>
      <c r="AE38" s="18"/>
      <c r="AF38" s="18"/>
      <c r="AG38" s="18"/>
      <c r="AH38" s="14"/>
      <c r="AI38" s="12"/>
      <c r="AJ38" s="12"/>
      <c r="AK38" s="12"/>
      <c r="AL38" s="12"/>
      <c r="AM38" s="12"/>
      <c r="AN38" s="330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2"/>
      <c r="BD38" s="11"/>
      <c r="BE38" s="53"/>
      <c r="BF38" s="336"/>
      <c r="BG38" s="337"/>
      <c r="BH38" s="337"/>
      <c r="BI38" s="337"/>
      <c r="BJ38" s="338"/>
      <c r="BK38" s="164">
        <f>'基本シート'!U21</f>
        <v>15</v>
      </c>
      <c r="BL38" s="165"/>
      <c r="BM38" s="165"/>
      <c r="BN38" s="165"/>
      <c r="BO38" s="165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4"/>
      <c r="CA38" s="184"/>
      <c r="CB38" s="385"/>
      <c r="CC38" s="165"/>
      <c r="CD38" s="165"/>
      <c r="CE38" s="386"/>
      <c r="CF38" s="210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4"/>
      <c r="DH38" s="189"/>
      <c r="DI38" s="188"/>
      <c r="DJ38" s="188"/>
      <c r="DK38" s="157"/>
      <c r="DL38" s="157"/>
      <c r="DM38" s="157"/>
      <c r="DN38" s="158"/>
    </row>
    <row r="39" spans="22:118" s="16" customFormat="1" ht="6" customHeight="1">
      <c r="V39" s="12"/>
      <c r="W39" s="12"/>
      <c r="X39" s="12"/>
      <c r="Y39" s="12"/>
      <c r="AI39" s="15"/>
      <c r="AJ39" s="15"/>
      <c r="AK39" s="15"/>
      <c r="AN39" s="330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2"/>
      <c r="BE39" s="53"/>
      <c r="BF39" s="336"/>
      <c r="BG39" s="337"/>
      <c r="BH39" s="337"/>
      <c r="BI39" s="337"/>
      <c r="BJ39" s="338"/>
      <c r="BK39" s="166"/>
      <c r="BL39" s="167"/>
      <c r="BM39" s="167"/>
      <c r="BN39" s="167"/>
      <c r="BO39" s="167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4"/>
      <c r="CA39" s="184"/>
      <c r="CB39" s="387"/>
      <c r="CC39" s="167"/>
      <c r="CD39" s="167"/>
      <c r="CE39" s="388"/>
      <c r="CF39" s="210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4"/>
      <c r="DH39" s="189"/>
      <c r="DI39" s="188"/>
      <c r="DJ39" s="188"/>
      <c r="DK39" s="157"/>
      <c r="DL39" s="157"/>
      <c r="DM39" s="157"/>
      <c r="DN39" s="158"/>
    </row>
    <row r="40" spans="3:118" s="16" customFormat="1" ht="6" customHeight="1">
      <c r="C40" s="315" t="s">
        <v>88</v>
      </c>
      <c r="D40" s="315"/>
      <c r="E40" s="315"/>
      <c r="F40" s="311" t="s">
        <v>278</v>
      </c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09">
        <f>'基本シート'!G2</f>
        <v>3</v>
      </c>
      <c r="R40" s="309"/>
      <c r="S40" s="309"/>
      <c r="T40" s="310"/>
      <c r="U40" s="449" t="s">
        <v>13</v>
      </c>
      <c r="V40" s="450"/>
      <c r="W40" s="450"/>
      <c r="X40" s="450"/>
      <c r="Y40" s="450"/>
      <c r="Z40" s="450"/>
      <c r="AA40" s="450"/>
      <c r="AB40" s="450"/>
      <c r="AC40" s="450"/>
      <c r="AD40" s="450"/>
      <c r="AE40" s="451"/>
      <c r="AF40" s="17"/>
      <c r="AG40" s="17"/>
      <c r="AH40" s="17"/>
      <c r="AI40" s="17"/>
      <c r="AJ40" s="15"/>
      <c r="AK40" s="15"/>
      <c r="AN40" s="330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2"/>
      <c r="BE40" s="53"/>
      <c r="BF40" s="336" t="s">
        <v>108</v>
      </c>
      <c r="BG40" s="337"/>
      <c r="BH40" s="337"/>
      <c r="BI40" s="337"/>
      <c r="BJ40" s="338"/>
      <c r="BK40" s="348" t="s">
        <v>263</v>
      </c>
      <c r="BL40" s="365"/>
      <c r="BM40" s="365"/>
      <c r="BN40" s="365"/>
      <c r="BO40" s="365"/>
      <c r="BP40" s="183">
        <f>'基本シート'!W22</f>
        <v>5</v>
      </c>
      <c r="BQ40" s="183"/>
      <c r="BR40" s="183"/>
      <c r="BS40" s="183"/>
      <c r="BT40" s="183">
        <f>'基本シート'!W23</f>
        <v>6</v>
      </c>
      <c r="BU40" s="183"/>
      <c r="BV40" s="183"/>
      <c r="BW40" s="183"/>
      <c r="BX40" s="183">
        <f>'基本シート'!W24</f>
        <v>6</v>
      </c>
      <c r="BY40" s="183"/>
      <c r="BZ40" s="184"/>
      <c r="CA40" s="184"/>
      <c r="CB40" s="383">
        <f>'基本シート'!W29</f>
        <v>29</v>
      </c>
      <c r="CC40" s="365"/>
      <c r="CD40" s="365"/>
      <c r="CE40" s="384"/>
      <c r="CF40" s="210">
        <f>'基本シート'!$W30</f>
        <v>0</v>
      </c>
      <c r="CG40" s="183"/>
      <c r="CH40" s="183"/>
      <c r="CI40" s="183"/>
      <c r="CJ40" s="183">
        <f>'基本シート'!$W31</f>
        <v>0</v>
      </c>
      <c r="CK40" s="183"/>
      <c r="CL40" s="183"/>
      <c r="CM40" s="183"/>
      <c r="CN40" s="183">
        <f>'基本シート'!$W32</f>
        <v>0</v>
      </c>
      <c r="CO40" s="183"/>
      <c r="CP40" s="183"/>
      <c r="CQ40" s="183"/>
      <c r="CR40" s="183">
        <f>'基本シート'!$W33</f>
        <v>0</v>
      </c>
      <c r="CS40" s="183"/>
      <c r="CT40" s="183"/>
      <c r="CU40" s="183"/>
      <c r="CV40" s="183">
        <f>'基本シート'!$W34</f>
        <v>0</v>
      </c>
      <c r="CW40" s="183"/>
      <c r="CX40" s="183"/>
      <c r="CY40" s="183"/>
      <c r="CZ40" s="183">
        <f>'基本シート'!$W35</f>
        <v>0</v>
      </c>
      <c r="DA40" s="183"/>
      <c r="DB40" s="183"/>
      <c r="DC40" s="183"/>
      <c r="DD40" s="183">
        <f>SUM('基本シート'!W$36:X$41)</f>
        <v>0</v>
      </c>
      <c r="DE40" s="183"/>
      <c r="DF40" s="183"/>
      <c r="DG40" s="184"/>
      <c r="DH40" s="187" t="s">
        <v>316</v>
      </c>
      <c r="DI40" s="188"/>
      <c r="DJ40" s="188"/>
      <c r="DK40" s="157">
        <f>'基本シート'!W$42</f>
        <v>29</v>
      </c>
      <c r="DL40" s="157"/>
      <c r="DM40" s="157"/>
      <c r="DN40" s="158"/>
    </row>
    <row r="41" spans="3:118" s="16" customFormat="1" ht="6" customHeight="1">
      <c r="C41" s="315"/>
      <c r="D41" s="315"/>
      <c r="E41" s="315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09"/>
      <c r="R41" s="309"/>
      <c r="S41" s="309"/>
      <c r="T41" s="310"/>
      <c r="U41" s="452"/>
      <c r="V41" s="453"/>
      <c r="W41" s="453"/>
      <c r="X41" s="453"/>
      <c r="Y41" s="453"/>
      <c r="Z41" s="453"/>
      <c r="AA41" s="453"/>
      <c r="AB41" s="453"/>
      <c r="AC41" s="453"/>
      <c r="AD41" s="453"/>
      <c r="AE41" s="454"/>
      <c r="AF41" s="17"/>
      <c r="AG41" s="17"/>
      <c r="AH41" s="17"/>
      <c r="AI41" s="17"/>
      <c r="AJ41" s="15"/>
      <c r="AN41" s="330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2"/>
      <c r="BE41" s="53"/>
      <c r="BF41" s="336"/>
      <c r="BG41" s="337"/>
      <c r="BH41" s="337"/>
      <c r="BI41" s="337"/>
      <c r="BJ41" s="338"/>
      <c r="BK41" s="164"/>
      <c r="BL41" s="165"/>
      <c r="BM41" s="165"/>
      <c r="BN41" s="165"/>
      <c r="BO41" s="165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4"/>
      <c r="CA41" s="184"/>
      <c r="CB41" s="385"/>
      <c r="CC41" s="165"/>
      <c r="CD41" s="165"/>
      <c r="CE41" s="386"/>
      <c r="CF41" s="210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4"/>
      <c r="DH41" s="189"/>
      <c r="DI41" s="188"/>
      <c r="DJ41" s="188"/>
      <c r="DK41" s="157"/>
      <c r="DL41" s="157"/>
      <c r="DM41" s="157"/>
      <c r="DN41" s="158"/>
    </row>
    <row r="42" spans="3:118" s="16" customFormat="1" ht="6" customHeight="1">
      <c r="C42" s="315"/>
      <c r="D42" s="315"/>
      <c r="E42" s="315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09"/>
      <c r="R42" s="309"/>
      <c r="S42" s="309"/>
      <c r="T42" s="310"/>
      <c r="U42" s="455"/>
      <c r="V42" s="456"/>
      <c r="W42" s="456"/>
      <c r="X42" s="456"/>
      <c r="Y42" s="456"/>
      <c r="Z42" s="456"/>
      <c r="AA42" s="456"/>
      <c r="AB42" s="456"/>
      <c r="AC42" s="456"/>
      <c r="AD42" s="456"/>
      <c r="AE42" s="457"/>
      <c r="AF42" s="17"/>
      <c r="AG42" s="17"/>
      <c r="AH42" s="17"/>
      <c r="AI42" s="17"/>
      <c r="AN42" s="330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2"/>
      <c r="BE42" s="53"/>
      <c r="BF42" s="336"/>
      <c r="BG42" s="337"/>
      <c r="BH42" s="337"/>
      <c r="BI42" s="337"/>
      <c r="BJ42" s="338"/>
      <c r="BK42" s="164">
        <f>'基本シート'!W21</f>
        <v>12</v>
      </c>
      <c r="BL42" s="165"/>
      <c r="BM42" s="165"/>
      <c r="BN42" s="165"/>
      <c r="BO42" s="165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4"/>
      <c r="CA42" s="184"/>
      <c r="CB42" s="385"/>
      <c r="CC42" s="165"/>
      <c r="CD42" s="165"/>
      <c r="CE42" s="386"/>
      <c r="CF42" s="210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4"/>
      <c r="DH42" s="189"/>
      <c r="DI42" s="188"/>
      <c r="DJ42" s="188"/>
      <c r="DK42" s="157"/>
      <c r="DL42" s="157"/>
      <c r="DM42" s="157"/>
      <c r="DN42" s="158"/>
    </row>
    <row r="43" spans="3:118" s="16" customFormat="1" ht="6" customHeight="1">
      <c r="C43" s="315"/>
      <c r="D43" s="315"/>
      <c r="E43" s="315"/>
      <c r="F43" s="309" t="str">
        <f>IF(ISERROR(VLOOKUP('基本シート'!B22,クラス表示,2,0)),"",VLOOKUP('基本シート'!B22,クラス表示,2,0))</f>
        <v>アタッカー</v>
      </c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>
        <f>'基本シート'!I3</f>
        <v>1</v>
      </c>
      <c r="R43" s="309"/>
      <c r="S43" s="309"/>
      <c r="T43" s="309"/>
      <c r="U43" s="309" t="str">
        <f>'基本シート'!K3</f>
        <v>トール</v>
      </c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56"/>
      <c r="AG43" s="17"/>
      <c r="AH43" s="17"/>
      <c r="AI43" s="17"/>
      <c r="AN43" s="330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2"/>
      <c r="BE43" s="53"/>
      <c r="BF43" s="336"/>
      <c r="BG43" s="337"/>
      <c r="BH43" s="337"/>
      <c r="BI43" s="337"/>
      <c r="BJ43" s="338"/>
      <c r="BK43" s="166"/>
      <c r="BL43" s="167"/>
      <c r="BM43" s="167"/>
      <c r="BN43" s="167"/>
      <c r="BO43" s="167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4"/>
      <c r="CA43" s="184"/>
      <c r="CB43" s="387"/>
      <c r="CC43" s="167"/>
      <c r="CD43" s="167"/>
      <c r="CE43" s="388"/>
      <c r="CF43" s="210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4"/>
      <c r="DH43" s="189"/>
      <c r="DI43" s="188"/>
      <c r="DJ43" s="188"/>
      <c r="DK43" s="157"/>
      <c r="DL43" s="157"/>
      <c r="DM43" s="157"/>
      <c r="DN43" s="158"/>
    </row>
    <row r="44" spans="3:118" s="16" customFormat="1" ht="6" customHeight="1">
      <c r="C44" s="315"/>
      <c r="D44" s="315"/>
      <c r="E44" s="315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56"/>
      <c r="AG44" s="17"/>
      <c r="AH44" s="17"/>
      <c r="AI44" s="17"/>
      <c r="AN44" s="330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1"/>
      <c r="BC44" s="332"/>
      <c r="BE44" s="53"/>
      <c r="BF44" s="336" t="s">
        <v>87</v>
      </c>
      <c r="BG44" s="337"/>
      <c r="BH44" s="337"/>
      <c r="BI44" s="337"/>
      <c r="BJ44" s="338"/>
      <c r="BK44" s="344"/>
      <c r="BL44" s="345"/>
      <c r="BM44" s="345"/>
      <c r="BN44" s="345"/>
      <c r="BO44" s="345"/>
      <c r="BP44" s="183">
        <f>'基本シート'!Y22</f>
        <v>1</v>
      </c>
      <c r="BQ44" s="183"/>
      <c r="BR44" s="183"/>
      <c r="BS44" s="183"/>
      <c r="BT44" s="183">
        <f>'基本シート'!Y23</f>
        <v>1</v>
      </c>
      <c r="BU44" s="183"/>
      <c r="BV44" s="183"/>
      <c r="BW44" s="183"/>
      <c r="BX44" s="183">
        <f>'基本シート'!Y24</f>
        <v>1</v>
      </c>
      <c r="BY44" s="183"/>
      <c r="BZ44" s="184"/>
      <c r="CA44" s="184"/>
      <c r="CB44" s="383">
        <f>'基本シート'!Y29</f>
        <v>3</v>
      </c>
      <c r="CC44" s="365"/>
      <c r="CD44" s="365"/>
      <c r="CE44" s="384"/>
      <c r="CF44" s="185">
        <f>'基本シート'!Y30</f>
        <v>0</v>
      </c>
      <c r="CG44" s="181"/>
      <c r="CH44" s="181"/>
      <c r="CI44" s="181"/>
      <c r="CJ44" s="176"/>
      <c r="CK44" s="176"/>
      <c r="CL44" s="176"/>
      <c r="CM44" s="176"/>
      <c r="CN44" s="181">
        <f>'基本シート'!Y32</f>
        <v>0</v>
      </c>
      <c r="CO44" s="181"/>
      <c r="CP44" s="181"/>
      <c r="CQ44" s="181"/>
      <c r="CR44" s="176"/>
      <c r="CS44" s="176"/>
      <c r="CT44" s="176"/>
      <c r="CU44" s="176"/>
      <c r="CV44" s="183">
        <f>'基本シート'!Y34</f>
        <v>0</v>
      </c>
      <c r="CW44" s="183"/>
      <c r="CX44" s="183"/>
      <c r="CY44" s="183"/>
      <c r="CZ44" s="183">
        <f>'基本シート'!Y35</f>
        <v>0</v>
      </c>
      <c r="DA44" s="183"/>
      <c r="DB44" s="183"/>
      <c r="DC44" s="183"/>
      <c r="DD44" s="183">
        <f>SUM('基本シート'!Y$36:Z$41)</f>
        <v>0</v>
      </c>
      <c r="DE44" s="183"/>
      <c r="DF44" s="183"/>
      <c r="DG44" s="184"/>
      <c r="DH44" s="159" t="s">
        <v>317</v>
      </c>
      <c r="DI44" s="160"/>
      <c r="DJ44" s="160"/>
      <c r="DK44" s="170" t="str">
        <f>'基本シート'!Y42</f>
        <v>+3</v>
      </c>
      <c r="DL44" s="170"/>
      <c r="DM44" s="170"/>
      <c r="DN44" s="171"/>
    </row>
    <row r="45" spans="3:118" s="16" customFormat="1" ht="6" customHeight="1">
      <c r="C45" s="315"/>
      <c r="D45" s="315"/>
      <c r="E45" s="315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56"/>
      <c r="AG45" s="17"/>
      <c r="AH45" s="17"/>
      <c r="AI45" s="17"/>
      <c r="AN45" s="330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2"/>
      <c r="BE45" s="53"/>
      <c r="BF45" s="336"/>
      <c r="BG45" s="337"/>
      <c r="BH45" s="337"/>
      <c r="BI45" s="337"/>
      <c r="BJ45" s="338"/>
      <c r="BK45" s="344"/>
      <c r="BL45" s="345"/>
      <c r="BM45" s="345"/>
      <c r="BN45" s="345"/>
      <c r="BO45" s="345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4"/>
      <c r="CA45" s="184"/>
      <c r="CB45" s="385"/>
      <c r="CC45" s="165"/>
      <c r="CD45" s="165"/>
      <c r="CE45" s="386"/>
      <c r="CF45" s="186"/>
      <c r="CG45" s="182"/>
      <c r="CH45" s="182"/>
      <c r="CI45" s="182"/>
      <c r="CJ45" s="177"/>
      <c r="CK45" s="177"/>
      <c r="CL45" s="177"/>
      <c r="CM45" s="177"/>
      <c r="CN45" s="182"/>
      <c r="CO45" s="182"/>
      <c r="CP45" s="182"/>
      <c r="CQ45" s="182"/>
      <c r="CR45" s="177"/>
      <c r="CS45" s="177"/>
      <c r="CT45" s="177"/>
      <c r="CU45" s="177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4"/>
      <c r="DH45" s="159"/>
      <c r="DI45" s="160"/>
      <c r="DJ45" s="160"/>
      <c r="DK45" s="170"/>
      <c r="DL45" s="170"/>
      <c r="DM45" s="170"/>
      <c r="DN45" s="171"/>
    </row>
    <row r="46" spans="3:118" s="16" customFormat="1" ht="6" customHeight="1">
      <c r="C46" s="315"/>
      <c r="D46" s="315"/>
      <c r="E46" s="315"/>
      <c r="F46" s="309" t="str">
        <f>IF(ISERROR(VLOOKUP('基本シート'!B23,クラス表示,2,0)),"",VLOOKUP('基本シート'!B23,クラス表示,2,0))</f>
        <v>ダークワン</v>
      </c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>
        <f>IF('基本シート'!$B$10=0,'基本シート'!I4,IF('基本シート'!$B$10=1,'基本シート'!I5,IF('基本シート'!$B$10=2,'基本シート'!I6)))</f>
        <v>1</v>
      </c>
      <c r="R46" s="309"/>
      <c r="S46" s="309"/>
      <c r="T46" s="309"/>
      <c r="U46" s="309" t="str">
        <f>'基本シート'!K4</f>
        <v>エーギル</v>
      </c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56"/>
      <c r="AG46" s="17"/>
      <c r="AH46" s="17"/>
      <c r="AI46" s="17"/>
      <c r="AN46" s="330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2"/>
      <c r="BE46" s="53"/>
      <c r="BF46" s="336"/>
      <c r="BG46" s="337"/>
      <c r="BH46" s="337"/>
      <c r="BI46" s="337"/>
      <c r="BJ46" s="338"/>
      <c r="BK46" s="344"/>
      <c r="BL46" s="345"/>
      <c r="BM46" s="345"/>
      <c r="BN46" s="345"/>
      <c r="BO46" s="345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4"/>
      <c r="CA46" s="184"/>
      <c r="CB46" s="385"/>
      <c r="CC46" s="165"/>
      <c r="CD46" s="165"/>
      <c r="CE46" s="386"/>
      <c r="CF46" s="178"/>
      <c r="CG46" s="176"/>
      <c r="CH46" s="176"/>
      <c r="CI46" s="176"/>
      <c r="CJ46" s="181">
        <f>'基本シート'!AA31</f>
        <v>0</v>
      </c>
      <c r="CK46" s="181"/>
      <c r="CL46" s="181"/>
      <c r="CM46" s="181"/>
      <c r="CN46" s="176"/>
      <c r="CO46" s="176"/>
      <c r="CP46" s="176"/>
      <c r="CQ46" s="176"/>
      <c r="CR46" s="181">
        <f>'基本シート'!AA33</f>
        <v>0</v>
      </c>
      <c r="CS46" s="181"/>
      <c r="CT46" s="181"/>
      <c r="CU46" s="181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4"/>
      <c r="DH46" s="159" t="s">
        <v>318</v>
      </c>
      <c r="DI46" s="160"/>
      <c r="DJ46" s="160"/>
      <c r="DK46" s="170" t="str">
        <f>'基本シート'!AA42</f>
        <v>+3</v>
      </c>
      <c r="DL46" s="170"/>
      <c r="DM46" s="170"/>
      <c r="DN46" s="171"/>
    </row>
    <row r="47" spans="3:118" s="16" customFormat="1" ht="6" customHeight="1">
      <c r="C47" s="315"/>
      <c r="D47" s="315"/>
      <c r="E47" s="315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56"/>
      <c r="AG47" s="17"/>
      <c r="AH47" s="17"/>
      <c r="AI47" s="17"/>
      <c r="AN47" s="330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2"/>
      <c r="BE47" s="53"/>
      <c r="BF47" s="458"/>
      <c r="BG47" s="459"/>
      <c r="BH47" s="459"/>
      <c r="BI47" s="459"/>
      <c r="BJ47" s="460"/>
      <c r="BK47" s="344"/>
      <c r="BL47" s="345"/>
      <c r="BM47" s="345"/>
      <c r="BN47" s="345"/>
      <c r="BO47" s="345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348"/>
      <c r="CA47" s="348"/>
      <c r="CB47" s="387"/>
      <c r="CC47" s="167"/>
      <c r="CD47" s="167"/>
      <c r="CE47" s="388"/>
      <c r="CF47" s="179"/>
      <c r="CG47" s="180"/>
      <c r="CH47" s="180"/>
      <c r="CI47" s="180"/>
      <c r="CJ47" s="190"/>
      <c r="CK47" s="190"/>
      <c r="CL47" s="190"/>
      <c r="CM47" s="190"/>
      <c r="CN47" s="180"/>
      <c r="CO47" s="180"/>
      <c r="CP47" s="180"/>
      <c r="CQ47" s="180"/>
      <c r="CR47" s="190"/>
      <c r="CS47" s="190"/>
      <c r="CT47" s="190"/>
      <c r="CU47" s="190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4"/>
      <c r="DH47" s="159"/>
      <c r="DI47" s="160"/>
      <c r="DJ47" s="160"/>
      <c r="DK47" s="170"/>
      <c r="DL47" s="170"/>
      <c r="DM47" s="170"/>
      <c r="DN47" s="171"/>
    </row>
    <row r="48" spans="3:118" s="16" customFormat="1" ht="6" customHeight="1">
      <c r="C48" s="315"/>
      <c r="D48" s="315"/>
      <c r="E48" s="315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56"/>
      <c r="AG48" s="17"/>
      <c r="AH48" s="17"/>
      <c r="AI48" s="17"/>
      <c r="AJ48" s="15"/>
      <c r="AK48" s="15"/>
      <c r="AN48" s="330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  <c r="BB48" s="331"/>
      <c r="BC48" s="332"/>
      <c r="BE48" s="53"/>
      <c r="BF48" s="336" t="s">
        <v>203</v>
      </c>
      <c r="BG48" s="337"/>
      <c r="BH48" s="337"/>
      <c r="BI48" s="337"/>
      <c r="BJ48" s="338"/>
      <c r="BK48" s="342"/>
      <c r="BL48" s="343"/>
      <c r="BM48" s="343"/>
      <c r="BN48" s="343"/>
      <c r="BO48" s="343"/>
      <c r="BP48" s="183">
        <f>'基本シート'!AC22</f>
        <v>0</v>
      </c>
      <c r="BQ48" s="183"/>
      <c r="BR48" s="183"/>
      <c r="BS48" s="183"/>
      <c r="BT48" s="183">
        <f>'基本シート'!AC23</f>
        <v>1</v>
      </c>
      <c r="BU48" s="183"/>
      <c r="BV48" s="183"/>
      <c r="BW48" s="183"/>
      <c r="BX48" s="183">
        <f>'基本シート'!AC24</f>
        <v>0</v>
      </c>
      <c r="BY48" s="183"/>
      <c r="BZ48" s="184"/>
      <c r="CA48" s="184"/>
      <c r="CB48" s="383">
        <f>'基本シート'!AC29</f>
        <v>1</v>
      </c>
      <c r="CC48" s="365"/>
      <c r="CD48" s="365"/>
      <c r="CE48" s="384"/>
      <c r="CF48" s="185">
        <f>'基本シート'!AC30</f>
        <v>0</v>
      </c>
      <c r="CG48" s="181"/>
      <c r="CH48" s="181"/>
      <c r="CI48" s="181"/>
      <c r="CJ48" s="176"/>
      <c r="CK48" s="176"/>
      <c r="CL48" s="176"/>
      <c r="CM48" s="176"/>
      <c r="CN48" s="181">
        <f>'基本シート'!AC32</f>
        <v>0</v>
      </c>
      <c r="CO48" s="181"/>
      <c r="CP48" s="181"/>
      <c r="CQ48" s="181"/>
      <c r="CR48" s="176"/>
      <c r="CS48" s="176"/>
      <c r="CT48" s="176"/>
      <c r="CU48" s="176"/>
      <c r="CV48" s="183">
        <f>'基本シート'!AC34</f>
        <v>0</v>
      </c>
      <c r="CW48" s="183"/>
      <c r="CX48" s="183"/>
      <c r="CY48" s="183"/>
      <c r="CZ48" s="183">
        <f>'基本シート'!AC35</f>
        <v>0</v>
      </c>
      <c r="DA48" s="183"/>
      <c r="DB48" s="183"/>
      <c r="DC48" s="183"/>
      <c r="DD48" s="183">
        <f>SUM('基本シート'!AC$36:AD$41)</f>
        <v>0</v>
      </c>
      <c r="DE48" s="183"/>
      <c r="DF48" s="183"/>
      <c r="DG48" s="184"/>
      <c r="DH48" s="159" t="s">
        <v>319</v>
      </c>
      <c r="DI48" s="160"/>
      <c r="DJ48" s="160"/>
      <c r="DK48" s="170" t="str">
        <f>'基本シート'!AC42</f>
        <v>+1</v>
      </c>
      <c r="DL48" s="170"/>
      <c r="DM48" s="170"/>
      <c r="DN48" s="171"/>
    </row>
    <row r="49" spans="3:118" s="16" customFormat="1" ht="6" customHeight="1">
      <c r="C49" s="315"/>
      <c r="D49" s="315"/>
      <c r="E49" s="315"/>
      <c r="F49" s="309" t="str">
        <f>IF(ISERROR(VLOOKUP('基本シート'!B24,クラス表示,2,0)),"",VLOOKUP('基本シート'!B24,クラス表示,2,0))</f>
        <v>エージェント</v>
      </c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>
        <f>IF('基本シート'!$B$10=0,'基本シート'!I5,IF('基本シート'!$B$10=1,'基本シート'!I6,IF('基本シート'!$B$10=2,'基本シート'!I7)))</f>
        <v>1</v>
      </c>
      <c r="R49" s="309"/>
      <c r="S49" s="309"/>
      <c r="T49" s="309"/>
      <c r="U49" s="309" t="str">
        <f>'基本シート'!K5</f>
        <v>ブラギ</v>
      </c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56"/>
      <c r="AG49" s="17"/>
      <c r="AH49" s="17"/>
      <c r="AI49" s="17"/>
      <c r="AJ49" s="15"/>
      <c r="AK49" s="15"/>
      <c r="AN49" s="330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2"/>
      <c r="BE49" s="53"/>
      <c r="BF49" s="336"/>
      <c r="BG49" s="337"/>
      <c r="BH49" s="337"/>
      <c r="BI49" s="337"/>
      <c r="BJ49" s="338"/>
      <c r="BK49" s="344"/>
      <c r="BL49" s="345"/>
      <c r="BM49" s="345"/>
      <c r="BN49" s="345"/>
      <c r="BO49" s="345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4"/>
      <c r="CA49" s="184"/>
      <c r="CB49" s="385"/>
      <c r="CC49" s="165"/>
      <c r="CD49" s="165"/>
      <c r="CE49" s="386"/>
      <c r="CF49" s="186"/>
      <c r="CG49" s="182"/>
      <c r="CH49" s="182"/>
      <c r="CI49" s="182"/>
      <c r="CJ49" s="177"/>
      <c r="CK49" s="177"/>
      <c r="CL49" s="177"/>
      <c r="CM49" s="177"/>
      <c r="CN49" s="182"/>
      <c r="CO49" s="182"/>
      <c r="CP49" s="182"/>
      <c r="CQ49" s="182"/>
      <c r="CR49" s="177"/>
      <c r="CS49" s="177"/>
      <c r="CT49" s="177"/>
      <c r="CU49" s="177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4"/>
      <c r="DH49" s="159"/>
      <c r="DI49" s="160"/>
      <c r="DJ49" s="160"/>
      <c r="DK49" s="170"/>
      <c r="DL49" s="170"/>
      <c r="DM49" s="170"/>
      <c r="DN49" s="171"/>
    </row>
    <row r="50" spans="3:118" s="16" customFormat="1" ht="6" customHeight="1">
      <c r="C50" s="315"/>
      <c r="D50" s="315"/>
      <c r="E50" s="315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56"/>
      <c r="AG50" s="17"/>
      <c r="AH50" s="17"/>
      <c r="AI50" s="17"/>
      <c r="AJ50" s="15"/>
      <c r="AK50" s="15"/>
      <c r="AN50" s="330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2"/>
      <c r="BE50" s="53"/>
      <c r="BF50" s="336"/>
      <c r="BG50" s="337"/>
      <c r="BH50" s="337"/>
      <c r="BI50" s="337"/>
      <c r="BJ50" s="338"/>
      <c r="BK50" s="344"/>
      <c r="BL50" s="345"/>
      <c r="BM50" s="345"/>
      <c r="BN50" s="345"/>
      <c r="BO50" s="345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4"/>
      <c r="CA50" s="184"/>
      <c r="CB50" s="385"/>
      <c r="CC50" s="165"/>
      <c r="CD50" s="165"/>
      <c r="CE50" s="386"/>
      <c r="CF50" s="178"/>
      <c r="CG50" s="176"/>
      <c r="CH50" s="176"/>
      <c r="CI50" s="176"/>
      <c r="CJ50" s="181">
        <f>'基本シート'!AE31</f>
        <v>0</v>
      </c>
      <c r="CK50" s="181"/>
      <c r="CL50" s="181"/>
      <c r="CM50" s="181"/>
      <c r="CN50" s="176"/>
      <c r="CO50" s="176"/>
      <c r="CP50" s="176"/>
      <c r="CQ50" s="176"/>
      <c r="CR50" s="181">
        <f>'基本シート'!AE33</f>
        <v>0</v>
      </c>
      <c r="CS50" s="181"/>
      <c r="CT50" s="181"/>
      <c r="CU50" s="181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4"/>
      <c r="DH50" s="159" t="s">
        <v>320</v>
      </c>
      <c r="DI50" s="160"/>
      <c r="DJ50" s="160"/>
      <c r="DK50" s="170" t="str">
        <f>'基本シート'!AE42</f>
        <v>+1</v>
      </c>
      <c r="DL50" s="170"/>
      <c r="DM50" s="170"/>
      <c r="DN50" s="171"/>
    </row>
    <row r="51" spans="3:118" s="16" customFormat="1" ht="6" customHeight="1" thickBot="1">
      <c r="C51" s="315"/>
      <c r="D51" s="315"/>
      <c r="E51" s="315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56"/>
      <c r="AG51" s="17"/>
      <c r="AH51" s="17"/>
      <c r="AI51" s="17"/>
      <c r="AJ51" s="15"/>
      <c r="AK51" s="15"/>
      <c r="AL51" s="15"/>
      <c r="AM51" s="15"/>
      <c r="AN51" s="330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2"/>
      <c r="BE51" s="53"/>
      <c r="BF51" s="339"/>
      <c r="BG51" s="340"/>
      <c r="BH51" s="340"/>
      <c r="BI51" s="340"/>
      <c r="BJ51" s="341"/>
      <c r="BK51" s="346"/>
      <c r="BL51" s="347"/>
      <c r="BM51" s="347"/>
      <c r="BN51" s="347"/>
      <c r="BO51" s="347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461"/>
      <c r="CA51" s="461"/>
      <c r="CB51" s="395"/>
      <c r="CC51" s="396"/>
      <c r="CD51" s="396"/>
      <c r="CE51" s="397"/>
      <c r="CF51" s="179"/>
      <c r="CG51" s="180"/>
      <c r="CH51" s="180"/>
      <c r="CI51" s="180"/>
      <c r="CJ51" s="190"/>
      <c r="CK51" s="190"/>
      <c r="CL51" s="190"/>
      <c r="CM51" s="190"/>
      <c r="CN51" s="180"/>
      <c r="CO51" s="180"/>
      <c r="CP51" s="180"/>
      <c r="CQ51" s="180"/>
      <c r="CR51" s="190"/>
      <c r="CS51" s="190"/>
      <c r="CT51" s="190"/>
      <c r="CU51" s="190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4"/>
      <c r="DH51" s="159"/>
      <c r="DI51" s="160"/>
      <c r="DJ51" s="160"/>
      <c r="DK51" s="170"/>
      <c r="DL51" s="170"/>
      <c r="DM51" s="170"/>
      <c r="DN51" s="171"/>
    </row>
    <row r="52" spans="40:118" s="16" customFormat="1" ht="6" customHeight="1">
      <c r="AN52" s="330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2"/>
      <c r="BE52" s="53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379" t="s">
        <v>264</v>
      </c>
      <c r="BY52" s="380"/>
      <c r="BZ52" s="380"/>
      <c r="CA52" s="380"/>
      <c r="CB52" s="473" t="s">
        <v>265</v>
      </c>
      <c r="CC52" s="474"/>
      <c r="CD52" s="474"/>
      <c r="CE52" s="474"/>
      <c r="CF52" s="168">
        <f>'基本シート'!$AI30</f>
        <v>0</v>
      </c>
      <c r="CG52" s="169"/>
      <c r="CH52" s="169"/>
      <c r="CI52" s="169"/>
      <c r="CJ52" s="169">
        <f>'基本シート'!$AI31</f>
        <v>0</v>
      </c>
      <c r="CK52" s="169"/>
      <c r="CL52" s="169"/>
      <c r="CM52" s="169"/>
      <c r="CN52" s="169">
        <f>'基本シート'!$AI32</f>
        <v>0</v>
      </c>
      <c r="CO52" s="169"/>
      <c r="CP52" s="169"/>
      <c r="CQ52" s="169"/>
      <c r="CR52" s="169">
        <f>'基本シート'!$AI33</f>
        <v>0</v>
      </c>
      <c r="CS52" s="169"/>
      <c r="CT52" s="169"/>
      <c r="CU52" s="169"/>
      <c r="CV52" s="169">
        <f>'基本シート'!$AI34</f>
        <v>0</v>
      </c>
      <c r="CW52" s="169"/>
      <c r="CX52" s="169"/>
      <c r="CY52" s="169"/>
      <c r="CZ52" s="169">
        <f>'基本シート'!$AI35</f>
        <v>0</v>
      </c>
      <c r="DA52" s="169"/>
      <c r="DB52" s="169"/>
      <c r="DC52" s="169"/>
      <c r="DD52" s="169">
        <f>SUM('基本シート'!AI$36:AI$41)</f>
        <v>0</v>
      </c>
      <c r="DE52" s="169"/>
      <c r="DF52" s="169"/>
      <c r="DG52" s="202"/>
      <c r="DH52" s="159" t="s">
        <v>265</v>
      </c>
      <c r="DI52" s="160"/>
      <c r="DJ52" s="160"/>
      <c r="DK52" s="157">
        <f>'基本シート'!AI$42</f>
        <v>0</v>
      </c>
      <c r="DL52" s="157"/>
      <c r="DM52" s="157"/>
      <c r="DN52" s="158"/>
    </row>
    <row r="53" spans="40:118" s="16" customFormat="1" ht="6" customHeight="1">
      <c r="AN53" s="330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2"/>
      <c r="BE53" s="53"/>
      <c r="BF53" s="321" t="s">
        <v>47</v>
      </c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/>
      <c r="BR53" s="322"/>
      <c r="BS53" s="322"/>
      <c r="BT53" s="322"/>
      <c r="BU53" s="322"/>
      <c r="BV53" s="323"/>
      <c r="BW53" s="54"/>
      <c r="BX53" s="381"/>
      <c r="BY53" s="382"/>
      <c r="BZ53" s="382"/>
      <c r="CA53" s="382"/>
      <c r="CB53" s="389"/>
      <c r="CC53" s="390"/>
      <c r="CD53" s="390"/>
      <c r="CE53" s="390"/>
      <c r="CF53" s="168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202"/>
      <c r="DH53" s="159"/>
      <c r="DI53" s="160"/>
      <c r="DJ53" s="160"/>
      <c r="DK53" s="157"/>
      <c r="DL53" s="157"/>
      <c r="DM53" s="157"/>
      <c r="DN53" s="158"/>
    </row>
    <row r="54" spans="40:118" s="16" customFormat="1" ht="6" customHeight="1">
      <c r="AN54" s="333"/>
      <c r="AO54" s="334"/>
      <c r="AP54" s="334"/>
      <c r="AQ54" s="334"/>
      <c r="AR54" s="334"/>
      <c r="AS54" s="334"/>
      <c r="AT54" s="334"/>
      <c r="AU54" s="334"/>
      <c r="AV54" s="334"/>
      <c r="AW54" s="334"/>
      <c r="AX54" s="334"/>
      <c r="AY54" s="334"/>
      <c r="AZ54" s="334"/>
      <c r="BA54" s="334"/>
      <c r="BB54" s="334"/>
      <c r="BC54" s="335"/>
      <c r="BE54" s="53"/>
      <c r="BF54" s="324"/>
      <c r="BG54" s="325"/>
      <c r="BH54" s="325"/>
      <c r="BI54" s="325"/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  <c r="BT54" s="325"/>
      <c r="BU54" s="325"/>
      <c r="BV54" s="326"/>
      <c r="BW54" s="54"/>
      <c r="BX54" s="381"/>
      <c r="BY54" s="382"/>
      <c r="BZ54" s="382"/>
      <c r="CA54" s="382"/>
      <c r="CB54" s="389" t="s">
        <v>266</v>
      </c>
      <c r="CC54" s="390"/>
      <c r="CD54" s="390"/>
      <c r="CE54" s="390"/>
      <c r="CF54" s="168">
        <f>'基本シート'!$AJ30</f>
        <v>0</v>
      </c>
      <c r="CG54" s="169"/>
      <c r="CH54" s="169"/>
      <c r="CI54" s="169"/>
      <c r="CJ54" s="169">
        <f>'基本シート'!$AJ31</f>
        <v>0</v>
      </c>
      <c r="CK54" s="169"/>
      <c r="CL54" s="169"/>
      <c r="CM54" s="169"/>
      <c r="CN54" s="169">
        <f>'基本シート'!$AJ32</f>
        <v>0</v>
      </c>
      <c r="CO54" s="169"/>
      <c r="CP54" s="169"/>
      <c r="CQ54" s="169"/>
      <c r="CR54" s="169">
        <f>'基本シート'!$AJ33</f>
        <v>0</v>
      </c>
      <c r="CS54" s="169"/>
      <c r="CT54" s="169"/>
      <c r="CU54" s="169"/>
      <c r="CV54" s="169">
        <f>'基本シート'!$AJ34</f>
        <v>0</v>
      </c>
      <c r="CW54" s="169"/>
      <c r="CX54" s="169"/>
      <c r="CY54" s="169"/>
      <c r="CZ54" s="169">
        <f>'基本シート'!$AJ35</f>
        <v>0</v>
      </c>
      <c r="DA54" s="169"/>
      <c r="DB54" s="169"/>
      <c r="DC54" s="169"/>
      <c r="DD54" s="169">
        <f>SUM('基本シート'!AJ$36:AJ$41)</f>
        <v>0</v>
      </c>
      <c r="DE54" s="169"/>
      <c r="DF54" s="169"/>
      <c r="DG54" s="202"/>
      <c r="DH54" s="159" t="s">
        <v>266</v>
      </c>
      <c r="DI54" s="160"/>
      <c r="DJ54" s="160"/>
      <c r="DK54" s="157">
        <f>'基本シート'!AJ$42</f>
        <v>0</v>
      </c>
      <c r="DL54" s="157"/>
      <c r="DM54" s="157"/>
      <c r="DN54" s="158"/>
    </row>
    <row r="55" spans="57:118" s="16" customFormat="1" ht="6" customHeight="1">
      <c r="BE55" s="53"/>
      <c r="BF55" s="172" t="s">
        <v>267</v>
      </c>
      <c r="BG55" s="173"/>
      <c r="BH55" s="173"/>
      <c r="BI55" s="173"/>
      <c r="BJ55" s="173"/>
      <c r="BK55" s="173"/>
      <c r="BL55" s="161">
        <f>IF('基本シート'!E46&lt;=5,0,'基本シート'!E46)</f>
        <v>14</v>
      </c>
      <c r="BM55" s="161"/>
      <c r="BN55" s="161"/>
      <c r="BO55" s="161"/>
      <c r="BP55" s="161"/>
      <c r="BQ55" s="161"/>
      <c r="BR55" s="161"/>
      <c r="BS55" s="161"/>
      <c r="BT55" s="161"/>
      <c r="BU55" s="349" t="s">
        <v>268</v>
      </c>
      <c r="BV55" s="350"/>
      <c r="BW55" s="54"/>
      <c r="BX55" s="381"/>
      <c r="BY55" s="382"/>
      <c r="BZ55" s="382"/>
      <c r="CA55" s="382"/>
      <c r="CB55" s="389"/>
      <c r="CC55" s="390"/>
      <c r="CD55" s="390"/>
      <c r="CE55" s="390"/>
      <c r="CF55" s="168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202"/>
      <c r="DH55" s="159"/>
      <c r="DI55" s="160"/>
      <c r="DJ55" s="160"/>
      <c r="DK55" s="157"/>
      <c r="DL55" s="157"/>
      <c r="DM55" s="157"/>
      <c r="DN55" s="158"/>
    </row>
    <row r="56" spans="2:118" s="16" customFormat="1" ht="6" customHeight="1">
      <c r="B56" s="308" t="s">
        <v>80</v>
      </c>
      <c r="C56" s="308"/>
      <c r="D56" s="308"/>
      <c r="E56" s="308"/>
      <c r="F56" s="308"/>
      <c r="G56" s="308"/>
      <c r="H56" s="308" t="s">
        <v>0</v>
      </c>
      <c r="I56" s="308"/>
      <c r="J56" s="308"/>
      <c r="K56" s="308"/>
      <c r="L56" s="308"/>
      <c r="M56" s="308"/>
      <c r="N56" s="308" t="s">
        <v>1</v>
      </c>
      <c r="O56" s="308"/>
      <c r="P56" s="308"/>
      <c r="Q56" s="308"/>
      <c r="R56" s="308"/>
      <c r="S56" s="308"/>
      <c r="T56" s="308" t="s">
        <v>2</v>
      </c>
      <c r="U56" s="308"/>
      <c r="V56" s="308"/>
      <c r="W56" s="308"/>
      <c r="X56" s="308"/>
      <c r="Y56" s="308"/>
      <c r="Z56" s="308" t="s">
        <v>3</v>
      </c>
      <c r="AA56" s="308"/>
      <c r="AB56" s="308"/>
      <c r="AC56" s="308"/>
      <c r="AD56" s="308"/>
      <c r="AE56" s="308"/>
      <c r="AF56" s="308" t="s">
        <v>78</v>
      </c>
      <c r="AG56" s="308"/>
      <c r="AH56" s="308"/>
      <c r="AI56" s="308"/>
      <c r="AJ56" s="308"/>
      <c r="AK56" s="308"/>
      <c r="AL56" s="308" t="s">
        <v>5</v>
      </c>
      <c r="AM56" s="308"/>
      <c r="AN56" s="308"/>
      <c r="AO56" s="308"/>
      <c r="AP56" s="308"/>
      <c r="AQ56" s="308"/>
      <c r="AS56" s="281" t="s">
        <v>286</v>
      </c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E56" s="53"/>
      <c r="BF56" s="172"/>
      <c r="BG56" s="173"/>
      <c r="BH56" s="173"/>
      <c r="BI56" s="173"/>
      <c r="BJ56" s="173"/>
      <c r="BK56" s="173"/>
      <c r="BL56" s="162"/>
      <c r="BM56" s="162"/>
      <c r="BN56" s="162"/>
      <c r="BO56" s="162"/>
      <c r="BP56" s="162"/>
      <c r="BQ56" s="162"/>
      <c r="BR56" s="162"/>
      <c r="BS56" s="162"/>
      <c r="BT56" s="162"/>
      <c r="BU56" s="351"/>
      <c r="BV56" s="352"/>
      <c r="BW56" s="54"/>
      <c r="BX56" s="381"/>
      <c r="BY56" s="382"/>
      <c r="BZ56" s="382"/>
      <c r="CA56" s="382"/>
      <c r="CB56" s="389" t="s">
        <v>269</v>
      </c>
      <c r="CC56" s="390"/>
      <c r="CD56" s="390"/>
      <c r="CE56" s="390"/>
      <c r="CF56" s="168">
        <f>'基本シート'!$AK30</f>
        <v>0</v>
      </c>
      <c r="CG56" s="169"/>
      <c r="CH56" s="169"/>
      <c r="CI56" s="169"/>
      <c r="CJ56" s="169">
        <f>'基本シート'!$AK31</f>
        <v>0</v>
      </c>
      <c r="CK56" s="169"/>
      <c r="CL56" s="169"/>
      <c r="CM56" s="169"/>
      <c r="CN56" s="169">
        <f>'基本シート'!$AK32</f>
        <v>0</v>
      </c>
      <c r="CO56" s="169"/>
      <c r="CP56" s="169"/>
      <c r="CQ56" s="169"/>
      <c r="CR56" s="169">
        <f>'基本シート'!$AK33</f>
        <v>0</v>
      </c>
      <c r="CS56" s="169"/>
      <c r="CT56" s="169"/>
      <c r="CU56" s="169"/>
      <c r="CV56" s="169">
        <f>'基本シート'!$AK34</f>
        <v>0</v>
      </c>
      <c r="CW56" s="169"/>
      <c r="CX56" s="169"/>
      <c r="CY56" s="169"/>
      <c r="CZ56" s="169">
        <f>'基本シート'!$AK35</f>
        <v>0</v>
      </c>
      <c r="DA56" s="169"/>
      <c r="DB56" s="169"/>
      <c r="DC56" s="169"/>
      <c r="DD56" s="169">
        <f>SUM('基本シート'!AK$36:AK$41)</f>
        <v>0</v>
      </c>
      <c r="DE56" s="169"/>
      <c r="DF56" s="169"/>
      <c r="DG56" s="202"/>
      <c r="DH56" s="159" t="s">
        <v>269</v>
      </c>
      <c r="DI56" s="160"/>
      <c r="DJ56" s="160"/>
      <c r="DK56" s="157">
        <f>'基本シート'!AK$42</f>
        <v>0</v>
      </c>
      <c r="DL56" s="157"/>
      <c r="DM56" s="157"/>
      <c r="DN56" s="158"/>
    </row>
    <row r="57" spans="2:118" s="16" customFormat="1" ht="6" customHeight="1"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E57" s="53"/>
      <c r="BF57" s="172"/>
      <c r="BG57" s="173"/>
      <c r="BH57" s="173"/>
      <c r="BI57" s="173"/>
      <c r="BJ57" s="173"/>
      <c r="BK57" s="173"/>
      <c r="BL57" s="162"/>
      <c r="BM57" s="162"/>
      <c r="BN57" s="162"/>
      <c r="BO57" s="162"/>
      <c r="BP57" s="162"/>
      <c r="BQ57" s="162"/>
      <c r="BR57" s="162"/>
      <c r="BS57" s="162"/>
      <c r="BT57" s="162"/>
      <c r="BU57" s="351"/>
      <c r="BV57" s="352"/>
      <c r="BW57" s="54"/>
      <c r="BX57" s="381"/>
      <c r="BY57" s="382"/>
      <c r="BZ57" s="382"/>
      <c r="CA57" s="382"/>
      <c r="CB57" s="389"/>
      <c r="CC57" s="390"/>
      <c r="CD57" s="390"/>
      <c r="CE57" s="390"/>
      <c r="CF57" s="168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202"/>
      <c r="DH57" s="159"/>
      <c r="DI57" s="160"/>
      <c r="DJ57" s="160"/>
      <c r="DK57" s="157"/>
      <c r="DL57" s="157"/>
      <c r="DM57" s="157"/>
      <c r="DN57" s="158"/>
    </row>
    <row r="58" spans="2:118" s="16" customFormat="1" ht="6" customHeight="1"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E58" s="53"/>
      <c r="BF58" s="174"/>
      <c r="BG58" s="175"/>
      <c r="BH58" s="175"/>
      <c r="BI58" s="175"/>
      <c r="BJ58" s="175"/>
      <c r="BK58" s="175"/>
      <c r="BL58" s="163"/>
      <c r="BM58" s="163"/>
      <c r="BN58" s="163"/>
      <c r="BO58" s="163"/>
      <c r="BP58" s="163"/>
      <c r="BQ58" s="163"/>
      <c r="BR58" s="163"/>
      <c r="BS58" s="163"/>
      <c r="BT58" s="163"/>
      <c r="BU58" s="353"/>
      <c r="BV58" s="354"/>
      <c r="BW58" s="54"/>
      <c r="BX58" s="381"/>
      <c r="BY58" s="382"/>
      <c r="BZ58" s="382"/>
      <c r="CA58" s="382"/>
      <c r="CB58" s="389" t="s">
        <v>270</v>
      </c>
      <c r="CC58" s="390"/>
      <c r="CD58" s="390"/>
      <c r="CE58" s="390"/>
      <c r="CF58" s="168">
        <f>'基本シート'!$AL30</f>
        <v>0</v>
      </c>
      <c r="CG58" s="169"/>
      <c r="CH58" s="169"/>
      <c r="CI58" s="169"/>
      <c r="CJ58" s="169">
        <f>'基本シート'!$AL31</f>
        <v>0</v>
      </c>
      <c r="CK58" s="169"/>
      <c r="CL58" s="169"/>
      <c r="CM58" s="169"/>
      <c r="CN58" s="169">
        <f>'基本シート'!$AL32</f>
        <v>0</v>
      </c>
      <c r="CO58" s="169"/>
      <c r="CP58" s="169"/>
      <c r="CQ58" s="169"/>
      <c r="CR58" s="169">
        <f>'基本シート'!$AL33</f>
        <v>0</v>
      </c>
      <c r="CS58" s="169"/>
      <c r="CT58" s="169"/>
      <c r="CU58" s="169"/>
      <c r="CV58" s="169">
        <f>'基本シート'!$AL34</f>
        <v>0</v>
      </c>
      <c r="CW58" s="169"/>
      <c r="CX58" s="169"/>
      <c r="CY58" s="169"/>
      <c r="CZ58" s="169">
        <f>'基本シート'!$AL35</f>
        <v>0</v>
      </c>
      <c r="DA58" s="169"/>
      <c r="DB58" s="169"/>
      <c r="DC58" s="169"/>
      <c r="DD58" s="169">
        <f>SUM('基本シート'!AL$36:AL$41)</f>
        <v>0</v>
      </c>
      <c r="DE58" s="169"/>
      <c r="DF58" s="169"/>
      <c r="DG58" s="202"/>
      <c r="DH58" s="159" t="s">
        <v>270</v>
      </c>
      <c r="DI58" s="160"/>
      <c r="DJ58" s="160"/>
      <c r="DK58" s="157">
        <f>'基本シート'!AL$42</f>
        <v>0</v>
      </c>
      <c r="DL58" s="157"/>
      <c r="DM58" s="157"/>
      <c r="DN58" s="158"/>
    </row>
    <row r="59" spans="2:118" s="16" customFormat="1" ht="6" customHeight="1"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E59" s="53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381"/>
      <c r="BY59" s="382"/>
      <c r="BZ59" s="382"/>
      <c r="CA59" s="382"/>
      <c r="CB59" s="389"/>
      <c r="CC59" s="390"/>
      <c r="CD59" s="390"/>
      <c r="CE59" s="390"/>
      <c r="CF59" s="168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202"/>
      <c r="DH59" s="159"/>
      <c r="DI59" s="160"/>
      <c r="DJ59" s="160"/>
      <c r="DK59" s="157"/>
      <c r="DL59" s="157"/>
      <c r="DM59" s="157"/>
      <c r="DN59" s="158"/>
    </row>
    <row r="60" spans="2:118" s="16" customFormat="1" ht="6" customHeight="1">
      <c r="B60" s="308" t="s">
        <v>39</v>
      </c>
      <c r="C60" s="308"/>
      <c r="D60" s="308"/>
      <c r="E60" s="308"/>
      <c r="F60" s="308"/>
      <c r="G60" s="308"/>
      <c r="H60" s="317">
        <f>'基本シート'!E12</f>
        <v>15</v>
      </c>
      <c r="I60" s="317"/>
      <c r="J60" s="317"/>
      <c r="K60" s="317"/>
      <c r="L60" s="317"/>
      <c r="M60" s="317"/>
      <c r="N60" s="317">
        <f>'基本シート'!G12</f>
        <v>13</v>
      </c>
      <c r="O60" s="317"/>
      <c r="P60" s="317"/>
      <c r="Q60" s="317"/>
      <c r="R60" s="317"/>
      <c r="S60" s="317"/>
      <c r="T60" s="317">
        <f>'基本シート'!I12</f>
        <v>12</v>
      </c>
      <c r="U60" s="317"/>
      <c r="V60" s="317"/>
      <c r="W60" s="317"/>
      <c r="X60" s="317"/>
      <c r="Y60" s="317"/>
      <c r="Z60" s="317">
        <f>'基本シート'!K12</f>
        <v>10</v>
      </c>
      <c r="AA60" s="317"/>
      <c r="AB60" s="317"/>
      <c r="AC60" s="317"/>
      <c r="AD60" s="317"/>
      <c r="AE60" s="317"/>
      <c r="AF60" s="316">
        <f>'基本シート'!M12</f>
        <v>12</v>
      </c>
      <c r="AG60" s="316"/>
      <c r="AH60" s="316"/>
      <c r="AI60" s="316"/>
      <c r="AJ60" s="316"/>
      <c r="AK60" s="316"/>
      <c r="AL60" s="317">
        <f>'基本シート'!O12</f>
        <v>11</v>
      </c>
      <c r="AM60" s="317"/>
      <c r="AN60" s="317"/>
      <c r="AO60" s="317"/>
      <c r="AP60" s="317"/>
      <c r="AQ60" s="317"/>
      <c r="AS60" s="183" t="s">
        <v>287</v>
      </c>
      <c r="AT60" s="183"/>
      <c r="AU60" s="183"/>
      <c r="AV60" s="183"/>
      <c r="AW60" s="364">
        <f>AN65</f>
        <v>3</v>
      </c>
      <c r="AX60" s="364"/>
      <c r="AY60" s="364"/>
      <c r="AZ60" s="364"/>
      <c r="BA60" s="364"/>
      <c r="BB60" s="364"/>
      <c r="BC60" s="364"/>
      <c r="BE60" s="53"/>
      <c r="BW60" s="54"/>
      <c r="BX60" s="381"/>
      <c r="BY60" s="382"/>
      <c r="BZ60" s="382"/>
      <c r="CA60" s="382"/>
      <c r="CB60" s="389" t="s">
        <v>271</v>
      </c>
      <c r="CC60" s="390"/>
      <c r="CD60" s="390"/>
      <c r="CE60" s="390"/>
      <c r="CF60" s="168">
        <f>'基本シート'!$AM30</f>
        <v>0</v>
      </c>
      <c r="CG60" s="169"/>
      <c r="CH60" s="169"/>
      <c r="CI60" s="169"/>
      <c r="CJ60" s="169">
        <f>'基本シート'!$AM31</f>
        <v>0</v>
      </c>
      <c r="CK60" s="169"/>
      <c r="CL60" s="169"/>
      <c r="CM60" s="169"/>
      <c r="CN60" s="169">
        <f>'基本シート'!$AM32</f>
        <v>0</v>
      </c>
      <c r="CO60" s="169"/>
      <c r="CP60" s="169"/>
      <c r="CQ60" s="169"/>
      <c r="CR60" s="169">
        <f>'基本シート'!$AM33</f>
        <v>0</v>
      </c>
      <c r="CS60" s="169"/>
      <c r="CT60" s="169"/>
      <c r="CU60" s="169"/>
      <c r="CV60" s="169">
        <f>'基本シート'!$AM34</f>
        <v>0</v>
      </c>
      <c r="CW60" s="169"/>
      <c r="CX60" s="169"/>
      <c r="CY60" s="169"/>
      <c r="CZ60" s="169">
        <f>'基本シート'!$AM35</f>
        <v>0</v>
      </c>
      <c r="DA60" s="169"/>
      <c r="DB60" s="169"/>
      <c r="DC60" s="169"/>
      <c r="DD60" s="169">
        <f>SUM('基本シート'!AM$36:AM$41)</f>
        <v>0</v>
      </c>
      <c r="DE60" s="169"/>
      <c r="DF60" s="169"/>
      <c r="DG60" s="202"/>
      <c r="DH60" s="159" t="s">
        <v>271</v>
      </c>
      <c r="DI60" s="160"/>
      <c r="DJ60" s="160"/>
      <c r="DK60" s="157">
        <f>'基本シート'!AM$42</f>
        <v>0</v>
      </c>
      <c r="DL60" s="157"/>
      <c r="DM60" s="157"/>
      <c r="DN60" s="158"/>
    </row>
    <row r="61" spans="2:118" s="16" customFormat="1" ht="6" customHeight="1">
      <c r="B61" s="308"/>
      <c r="C61" s="308"/>
      <c r="D61" s="308"/>
      <c r="E61" s="308"/>
      <c r="F61" s="308"/>
      <c r="G61" s="308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6"/>
      <c r="AG61" s="316"/>
      <c r="AH61" s="316"/>
      <c r="AI61" s="316"/>
      <c r="AJ61" s="316"/>
      <c r="AK61" s="316"/>
      <c r="AL61" s="317"/>
      <c r="AM61" s="317"/>
      <c r="AN61" s="317"/>
      <c r="AO61" s="317"/>
      <c r="AP61" s="317"/>
      <c r="AQ61" s="317"/>
      <c r="AS61" s="183"/>
      <c r="AT61" s="183"/>
      <c r="AU61" s="183"/>
      <c r="AV61" s="183"/>
      <c r="AW61" s="364"/>
      <c r="AX61" s="364"/>
      <c r="AY61" s="364"/>
      <c r="AZ61" s="364"/>
      <c r="BA61" s="364"/>
      <c r="BB61" s="364"/>
      <c r="BC61" s="364"/>
      <c r="BE61" s="53"/>
      <c r="BW61" s="54"/>
      <c r="BX61" s="381"/>
      <c r="BY61" s="382"/>
      <c r="BZ61" s="382"/>
      <c r="CA61" s="382"/>
      <c r="CB61" s="389"/>
      <c r="CC61" s="390"/>
      <c r="CD61" s="390"/>
      <c r="CE61" s="390"/>
      <c r="CF61" s="168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202"/>
      <c r="DH61" s="159"/>
      <c r="DI61" s="160"/>
      <c r="DJ61" s="160"/>
      <c r="DK61" s="157"/>
      <c r="DL61" s="157"/>
      <c r="DM61" s="157"/>
      <c r="DN61" s="158"/>
    </row>
    <row r="62" spans="2:118" s="16" customFormat="1" ht="6" customHeight="1">
      <c r="B62" s="308"/>
      <c r="C62" s="308"/>
      <c r="D62" s="308"/>
      <c r="E62" s="308"/>
      <c r="F62" s="308"/>
      <c r="G62" s="308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6"/>
      <c r="AG62" s="316"/>
      <c r="AH62" s="316"/>
      <c r="AI62" s="316"/>
      <c r="AJ62" s="316"/>
      <c r="AK62" s="316"/>
      <c r="AL62" s="317"/>
      <c r="AM62" s="317"/>
      <c r="AN62" s="317"/>
      <c r="AO62" s="317"/>
      <c r="AP62" s="317"/>
      <c r="AQ62" s="317"/>
      <c r="AS62" s="181"/>
      <c r="AT62" s="181"/>
      <c r="AU62" s="181"/>
      <c r="AV62" s="181"/>
      <c r="AW62" s="364"/>
      <c r="AX62" s="364"/>
      <c r="AY62" s="364"/>
      <c r="AZ62" s="364"/>
      <c r="BA62" s="364"/>
      <c r="BB62" s="364"/>
      <c r="BC62" s="364"/>
      <c r="BE62" s="53"/>
      <c r="BF62" s="321" t="s">
        <v>48</v>
      </c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2"/>
      <c r="BR62" s="322"/>
      <c r="BS62" s="322"/>
      <c r="BT62" s="322"/>
      <c r="BU62" s="322"/>
      <c r="BV62" s="323"/>
      <c r="BW62" s="54"/>
      <c r="BX62" s="381"/>
      <c r="BY62" s="382"/>
      <c r="BZ62" s="382"/>
      <c r="CA62" s="382"/>
      <c r="CB62" s="389" t="s">
        <v>272</v>
      </c>
      <c r="CC62" s="390"/>
      <c r="CD62" s="390"/>
      <c r="CE62" s="390"/>
      <c r="CF62" s="168">
        <f>'基本シート'!$AN30</f>
        <v>0</v>
      </c>
      <c r="CG62" s="169"/>
      <c r="CH62" s="169"/>
      <c r="CI62" s="169"/>
      <c r="CJ62" s="169">
        <f>'基本シート'!$AN31</f>
        <v>0</v>
      </c>
      <c r="CK62" s="169"/>
      <c r="CL62" s="169"/>
      <c r="CM62" s="169"/>
      <c r="CN62" s="169">
        <f>'基本シート'!$AN32</f>
        <v>0</v>
      </c>
      <c r="CO62" s="169"/>
      <c r="CP62" s="169"/>
      <c r="CQ62" s="169"/>
      <c r="CR62" s="169">
        <f>'基本シート'!$AN33</f>
        <v>0</v>
      </c>
      <c r="CS62" s="169"/>
      <c r="CT62" s="169"/>
      <c r="CU62" s="169"/>
      <c r="CV62" s="169">
        <f>'基本シート'!$AN34</f>
        <v>0</v>
      </c>
      <c r="CW62" s="169"/>
      <c r="CX62" s="169"/>
      <c r="CY62" s="169"/>
      <c r="CZ62" s="169">
        <f>'基本シート'!$AN35</f>
        <v>0</v>
      </c>
      <c r="DA62" s="169"/>
      <c r="DB62" s="169"/>
      <c r="DC62" s="169"/>
      <c r="DD62" s="169">
        <f>SUM('基本シート'!AN$36:AN$41)</f>
        <v>0</v>
      </c>
      <c r="DE62" s="169"/>
      <c r="DF62" s="169"/>
      <c r="DG62" s="202"/>
      <c r="DH62" s="159" t="s">
        <v>272</v>
      </c>
      <c r="DI62" s="160"/>
      <c r="DJ62" s="160"/>
      <c r="DK62" s="157">
        <f>'基本シート'!AN$42</f>
        <v>0</v>
      </c>
      <c r="DL62" s="157"/>
      <c r="DM62" s="157"/>
      <c r="DN62" s="158"/>
    </row>
    <row r="63" spans="2:118" s="16" customFormat="1" ht="6" customHeight="1">
      <c r="B63" s="308"/>
      <c r="C63" s="308"/>
      <c r="D63" s="308"/>
      <c r="E63" s="308"/>
      <c r="F63" s="308"/>
      <c r="G63" s="308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6"/>
      <c r="AG63" s="316"/>
      <c r="AH63" s="316"/>
      <c r="AI63" s="316"/>
      <c r="AJ63" s="316"/>
      <c r="AK63" s="316"/>
      <c r="AL63" s="317"/>
      <c r="AM63" s="317"/>
      <c r="AN63" s="317"/>
      <c r="AO63" s="317"/>
      <c r="AP63" s="317"/>
      <c r="AQ63" s="317"/>
      <c r="AS63" s="318" t="s">
        <v>288</v>
      </c>
      <c r="AT63" s="318"/>
      <c r="AU63" s="318"/>
      <c r="AV63" s="318"/>
      <c r="AW63" s="364"/>
      <c r="AX63" s="364"/>
      <c r="AY63" s="364"/>
      <c r="AZ63" s="364"/>
      <c r="BA63" s="364"/>
      <c r="BB63" s="364"/>
      <c r="BC63" s="364"/>
      <c r="BE63" s="53"/>
      <c r="BF63" s="324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6"/>
      <c r="BW63" s="54"/>
      <c r="BX63" s="381"/>
      <c r="BY63" s="382"/>
      <c r="BZ63" s="382"/>
      <c r="CA63" s="382"/>
      <c r="CB63" s="389"/>
      <c r="CC63" s="390"/>
      <c r="CD63" s="390"/>
      <c r="CE63" s="390"/>
      <c r="CF63" s="168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202"/>
      <c r="DH63" s="159"/>
      <c r="DI63" s="160"/>
      <c r="DJ63" s="160"/>
      <c r="DK63" s="157"/>
      <c r="DL63" s="157"/>
      <c r="DM63" s="157"/>
      <c r="DN63" s="158"/>
    </row>
    <row r="64" spans="2:118" s="16" customFormat="1" ht="6" customHeight="1">
      <c r="B64" s="308"/>
      <c r="C64" s="308"/>
      <c r="D64" s="308"/>
      <c r="E64" s="308"/>
      <c r="F64" s="308"/>
      <c r="G64" s="308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6"/>
      <c r="AG64" s="316"/>
      <c r="AH64" s="316"/>
      <c r="AI64" s="316"/>
      <c r="AJ64" s="316"/>
      <c r="AK64" s="316"/>
      <c r="AL64" s="317"/>
      <c r="AM64" s="317"/>
      <c r="AN64" s="317"/>
      <c r="AO64" s="317"/>
      <c r="AP64" s="317"/>
      <c r="AQ64" s="317"/>
      <c r="AS64" s="319"/>
      <c r="AT64" s="319"/>
      <c r="AU64" s="319"/>
      <c r="AV64" s="319"/>
      <c r="AW64" s="364"/>
      <c r="AX64" s="364"/>
      <c r="AY64" s="364"/>
      <c r="AZ64" s="364"/>
      <c r="BA64" s="364"/>
      <c r="BB64" s="364"/>
      <c r="BC64" s="364"/>
      <c r="BE64" s="53"/>
      <c r="BF64" s="164" t="s">
        <v>321</v>
      </c>
      <c r="BG64" s="165"/>
      <c r="BH64" s="165"/>
      <c r="BI64" s="165"/>
      <c r="BJ64" s="165"/>
      <c r="BK64" s="165"/>
      <c r="BL64" s="161">
        <f>IF('基本シート'!E48&lt;=10,0,'基本シート'!E48)</f>
        <v>28</v>
      </c>
      <c r="BM64" s="161"/>
      <c r="BN64" s="161"/>
      <c r="BO64" s="161"/>
      <c r="BP64" s="161"/>
      <c r="BQ64" s="161"/>
      <c r="BR64" s="161"/>
      <c r="BS64" s="161"/>
      <c r="BT64" s="161"/>
      <c r="BU64" s="349" t="s">
        <v>268</v>
      </c>
      <c r="BV64" s="350"/>
      <c r="BW64" s="54"/>
      <c r="BX64" s="381"/>
      <c r="BY64" s="382"/>
      <c r="BZ64" s="382"/>
      <c r="CA64" s="382"/>
      <c r="CB64" s="389" t="s">
        <v>273</v>
      </c>
      <c r="CC64" s="390"/>
      <c r="CD64" s="390"/>
      <c r="CE64" s="390"/>
      <c r="CF64" s="168">
        <f>'基本シート'!$AO30</f>
        <v>0</v>
      </c>
      <c r="CG64" s="169"/>
      <c r="CH64" s="169"/>
      <c r="CI64" s="169"/>
      <c r="CJ64" s="169">
        <f>'基本シート'!$AO31</f>
        <v>0</v>
      </c>
      <c r="CK64" s="169"/>
      <c r="CL64" s="169"/>
      <c r="CM64" s="169"/>
      <c r="CN64" s="169">
        <f>'基本シート'!$AO32</f>
        <v>0</v>
      </c>
      <c r="CO64" s="169"/>
      <c r="CP64" s="169"/>
      <c r="CQ64" s="169"/>
      <c r="CR64" s="169">
        <f>'基本シート'!$AO33</f>
        <v>0</v>
      </c>
      <c r="CS64" s="169"/>
      <c r="CT64" s="169"/>
      <c r="CU64" s="169"/>
      <c r="CV64" s="169">
        <f>'基本シート'!$AO34</f>
        <v>0</v>
      </c>
      <c r="CW64" s="169"/>
      <c r="CX64" s="169"/>
      <c r="CY64" s="169"/>
      <c r="CZ64" s="169">
        <f>'基本シート'!$AO35</f>
        <v>0</v>
      </c>
      <c r="DA64" s="169"/>
      <c r="DB64" s="169"/>
      <c r="DC64" s="169"/>
      <c r="DD64" s="169">
        <f>SUM('基本シート'!AO$36:AO$41)</f>
        <v>0</v>
      </c>
      <c r="DE64" s="169"/>
      <c r="DF64" s="169"/>
      <c r="DG64" s="202"/>
      <c r="DH64" s="159" t="s">
        <v>273</v>
      </c>
      <c r="DI64" s="160"/>
      <c r="DJ64" s="160"/>
      <c r="DK64" s="157">
        <f>'基本シート'!AO$42</f>
        <v>0</v>
      </c>
      <c r="DL64" s="157"/>
      <c r="DM64" s="157"/>
      <c r="DN64" s="158"/>
    </row>
    <row r="65" spans="2:118" s="16" customFormat="1" ht="6" customHeight="1">
      <c r="B65" s="308" t="s">
        <v>38</v>
      </c>
      <c r="C65" s="308"/>
      <c r="D65" s="308"/>
      <c r="E65" s="308"/>
      <c r="F65" s="308"/>
      <c r="G65" s="308"/>
      <c r="H65" s="282" t="s">
        <v>279</v>
      </c>
      <c r="I65" s="283"/>
      <c r="J65" s="122">
        <f>'基本シート'!E13</f>
        <v>5</v>
      </c>
      <c r="K65" s="122"/>
      <c r="L65" s="122"/>
      <c r="M65" s="123"/>
      <c r="N65" s="282" t="s">
        <v>281</v>
      </c>
      <c r="O65" s="283"/>
      <c r="P65" s="122">
        <f>'基本シート'!G13</f>
        <v>4</v>
      </c>
      <c r="Q65" s="122"/>
      <c r="R65" s="122"/>
      <c r="S65" s="123"/>
      <c r="T65" s="282" t="s">
        <v>282</v>
      </c>
      <c r="U65" s="283"/>
      <c r="V65" s="122">
        <f>'基本シート'!I13</f>
        <v>4</v>
      </c>
      <c r="W65" s="122"/>
      <c r="X65" s="122"/>
      <c r="Y65" s="123"/>
      <c r="Z65" s="282" t="s">
        <v>283</v>
      </c>
      <c r="AA65" s="283"/>
      <c r="AB65" s="122">
        <f>'基本シート'!K13</f>
        <v>3</v>
      </c>
      <c r="AC65" s="122"/>
      <c r="AD65" s="122"/>
      <c r="AE65" s="123"/>
      <c r="AF65" s="282" t="s">
        <v>284</v>
      </c>
      <c r="AG65" s="283"/>
      <c r="AH65" s="122">
        <f>'基本シート'!M13</f>
        <v>4</v>
      </c>
      <c r="AI65" s="122"/>
      <c r="AJ65" s="122"/>
      <c r="AK65" s="123"/>
      <c r="AL65" s="282" t="s">
        <v>285</v>
      </c>
      <c r="AM65" s="283"/>
      <c r="AN65" s="122">
        <f>'基本シート'!O13</f>
        <v>3</v>
      </c>
      <c r="AO65" s="122"/>
      <c r="AP65" s="122"/>
      <c r="AQ65" s="123"/>
      <c r="AS65" s="183" t="s">
        <v>289</v>
      </c>
      <c r="AT65" s="183"/>
      <c r="AU65" s="183"/>
      <c r="AV65" s="183"/>
      <c r="AW65" s="364">
        <f>IF(AW60=0,0,AW60+2)</f>
        <v>5</v>
      </c>
      <c r="AX65" s="364"/>
      <c r="AY65" s="364"/>
      <c r="AZ65" s="364"/>
      <c r="BA65" s="364"/>
      <c r="BB65" s="364"/>
      <c r="BC65" s="364"/>
      <c r="BE65" s="53"/>
      <c r="BF65" s="164"/>
      <c r="BG65" s="165"/>
      <c r="BH65" s="165"/>
      <c r="BI65" s="165"/>
      <c r="BJ65" s="165"/>
      <c r="BK65" s="165"/>
      <c r="BL65" s="162"/>
      <c r="BM65" s="162"/>
      <c r="BN65" s="162"/>
      <c r="BO65" s="162"/>
      <c r="BP65" s="162"/>
      <c r="BQ65" s="162"/>
      <c r="BR65" s="162"/>
      <c r="BS65" s="162"/>
      <c r="BT65" s="162"/>
      <c r="BU65" s="351"/>
      <c r="BV65" s="352"/>
      <c r="BW65" s="54"/>
      <c r="BX65" s="381"/>
      <c r="BY65" s="382"/>
      <c r="BZ65" s="382"/>
      <c r="CA65" s="382"/>
      <c r="CB65" s="389"/>
      <c r="CC65" s="390"/>
      <c r="CD65" s="390"/>
      <c r="CE65" s="390"/>
      <c r="CF65" s="168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202"/>
      <c r="DH65" s="159"/>
      <c r="DI65" s="160"/>
      <c r="DJ65" s="160"/>
      <c r="DK65" s="157"/>
      <c r="DL65" s="157"/>
      <c r="DM65" s="157"/>
      <c r="DN65" s="158"/>
    </row>
    <row r="66" spans="2:118" s="16" customFormat="1" ht="6" customHeight="1">
      <c r="B66" s="308"/>
      <c r="C66" s="308"/>
      <c r="D66" s="308"/>
      <c r="E66" s="308"/>
      <c r="F66" s="308"/>
      <c r="G66" s="308"/>
      <c r="H66" s="284"/>
      <c r="I66" s="285"/>
      <c r="J66" s="124"/>
      <c r="K66" s="124"/>
      <c r="L66" s="124"/>
      <c r="M66" s="125"/>
      <c r="N66" s="284"/>
      <c r="O66" s="285"/>
      <c r="P66" s="124"/>
      <c r="Q66" s="124"/>
      <c r="R66" s="124"/>
      <c r="S66" s="125"/>
      <c r="T66" s="284"/>
      <c r="U66" s="285"/>
      <c r="V66" s="124"/>
      <c r="W66" s="124"/>
      <c r="X66" s="124"/>
      <c r="Y66" s="125"/>
      <c r="Z66" s="284"/>
      <c r="AA66" s="285"/>
      <c r="AB66" s="124"/>
      <c r="AC66" s="124"/>
      <c r="AD66" s="124"/>
      <c r="AE66" s="125"/>
      <c r="AF66" s="284"/>
      <c r="AG66" s="285"/>
      <c r="AH66" s="124"/>
      <c r="AI66" s="124"/>
      <c r="AJ66" s="124"/>
      <c r="AK66" s="125"/>
      <c r="AL66" s="284"/>
      <c r="AM66" s="285"/>
      <c r="AN66" s="124"/>
      <c r="AO66" s="124"/>
      <c r="AP66" s="124"/>
      <c r="AQ66" s="125"/>
      <c r="AS66" s="183"/>
      <c r="AT66" s="183"/>
      <c r="AU66" s="183"/>
      <c r="AV66" s="183"/>
      <c r="AW66" s="364"/>
      <c r="AX66" s="364"/>
      <c r="AY66" s="364"/>
      <c r="AZ66" s="364"/>
      <c r="BA66" s="364"/>
      <c r="BB66" s="364"/>
      <c r="BC66" s="364"/>
      <c r="BE66" s="53"/>
      <c r="BF66" s="164"/>
      <c r="BG66" s="165"/>
      <c r="BH66" s="165"/>
      <c r="BI66" s="165"/>
      <c r="BJ66" s="165"/>
      <c r="BK66" s="165"/>
      <c r="BL66" s="162"/>
      <c r="BM66" s="162"/>
      <c r="BN66" s="162"/>
      <c r="BO66" s="162"/>
      <c r="BP66" s="162"/>
      <c r="BQ66" s="162"/>
      <c r="BR66" s="162"/>
      <c r="BS66" s="162"/>
      <c r="BT66" s="162"/>
      <c r="BU66" s="351"/>
      <c r="BV66" s="352"/>
      <c r="BW66" s="54"/>
      <c r="BX66" s="381"/>
      <c r="BY66" s="382"/>
      <c r="BZ66" s="382"/>
      <c r="CA66" s="382"/>
      <c r="CB66" s="389" t="s">
        <v>274</v>
      </c>
      <c r="CC66" s="390"/>
      <c r="CD66" s="390"/>
      <c r="CE66" s="391"/>
      <c r="CF66" s="207">
        <f>'基本シート'!$AP30</f>
        <v>0</v>
      </c>
      <c r="CG66" s="169"/>
      <c r="CH66" s="169"/>
      <c r="CI66" s="169"/>
      <c r="CJ66" s="169">
        <f>'基本シート'!$AP31</f>
        <v>0</v>
      </c>
      <c r="CK66" s="169"/>
      <c r="CL66" s="169"/>
      <c r="CM66" s="169"/>
      <c r="CN66" s="169">
        <f>'基本シート'!$AP32</f>
        <v>0</v>
      </c>
      <c r="CO66" s="169"/>
      <c r="CP66" s="169"/>
      <c r="CQ66" s="169"/>
      <c r="CR66" s="169">
        <f>'基本シート'!$AP33</f>
        <v>0</v>
      </c>
      <c r="CS66" s="169"/>
      <c r="CT66" s="169"/>
      <c r="CU66" s="169"/>
      <c r="CV66" s="169">
        <f>'基本シート'!$AP34</f>
        <v>0</v>
      </c>
      <c r="CW66" s="169"/>
      <c r="CX66" s="169"/>
      <c r="CY66" s="169"/>
      <c r="CZ66" s="169">
        <f>'基本シート'!$AP35</f>
        <v>0</v>
      </c>
      <c r="DA66" s="169"/>
      <c r="DB66" s="169"/>
      <c r="DC66" s="169"/>
      <c r="DD66" s="169">
        <f>SUM('基本シート'!AP$36:AP$41)</f>
        <v>0</v>
      </c>
      <c r="DE66" s="169"/>
      <c r="DF66" s="169"/>
      <c r="DG66" s="202"/>
      <c r="DH66" s="159" t="s">
        <v>274</v>
      </c>
      <c r="DI66" s="160"/>
      <c r="DJ66" s="160"/>
      <c r="DK66" s="157">
        <f>'基本シート'!AP$42</f>
        <v>0</v>
      </c>
      <c r="DL66" s="157"/>
      <c r="DM66" s="157"/>
      <c r="DN66" s="158"/>
    </row>
    <row r="67" spans="2:118" s="16" customFormat="1" ht="6" customHeight="1">
      <c r="B67" s="308"/>
      <c r="C67" s="308"/>
      <c r="D67" s="308"/>
      <c r="E67" s="308"/>
      <c r="F67" s="308"/>
      <c r="G67" s="308"/>
      <c r="H67" s="284"/>
      <c r="I67" s="285"/>
      <c r="J67" s="124"/>
      <c r="K67" s="124"/>
      <c r="L67" s="124"/>
      <c r="M67" s="125"/>
      <c r="N67" s="284"/>
      <c r="O67" s="285"/>
      <c r="P67" s="124"/>
      <c r="Q67" s="124"/>
      <c r="R67" s="124"/>
      <c r="S67" s="125"/>
      <c r="T67" s="284"/>
      <c r="U67" s="285"/>
      <c r="V67" s="124"/>
      <c r="W67" s="124"/>
      <c r="X67" s="124"/>
      <c r="Y67" s="125"/>
      <c r="Z67" s="284"/>
      <c r="AA67" s="285"/>
      <c r="AB67" s="124"/>
      <c r="AC67" s="124"/>
      <c r="AD67" s="124"/>
      <c r="AE67" s="125"/>
      <c r="AF67" s="284"/>
      <c r="AG67" s="285"/>
      <c r="AH67" s="124"/>
      <c r="AI67" s="124"/>
      <c r="AJ67" s="124"/>
      <c r="AK67" s="125"/>
      <c r="AL67" s="284"/>
      <c r="AM67" s="285"/>
      <c r="AN67" s="124"/>
      <c r="AO67" s="124"/>
      <c r="AP67" s="124"/>
      <c r="AQ67" s="125"/>
      <c r="AS67" s="181"/>
      <c r="AT67" s="181"/>
      <c r="AU67" s="181"/>
      <c r="AV67" s="181"/>
      <c r="AW67" s="364"/>
      <c r="AX67" s="364"/>
      <c r="AY67" s="364"/>
      <c r="AZ67" s="364"/>
      <c r="BA67" s="364"/>
      <c r="BB67" s="364"/>
      <c r="BC67" s="364"/>
      <c r="BE67" s="53"/>
      <c r="BF67" s="166"/>
      <c r="BG67" s="167"/>
      <c r="BH67" s="167"/>
      <c r="BI67" s="167"/>
      <c r="BJ67" s="167"/>
      <c r="BK67" s="167"/>
      <c r="BL67" s="163"/>
      <c r="BM67" s="163"/>
      <c r="BN67" s="163"/>
      <c r="BO67" s="163"/>
      <c r="BP67" s="163"/>
      <c r="BQ67" s="163"/>
      <c r="BR67" s="163"/>
      <c r="BS67" s="163"/>
      <c r="BT67" s="163"/>
      <c r="BU67" s="353"/>
      <c r="BV67" s="354"/>
      <c r="BW67" s="54"/>
      <c r="BX67" s="381"/>
      <c r="BY67" s="382"/>
      <c r="BZ67" s="382"/>
      <c r="CA67" s="382"/>
      <c r="CB67" s="392"/>
      <c r="CC67" s="393"/>
      <c r="CD67" s="393"/>
      <c r="CE67" s="394"/>
      <c r="CF67" s="208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169"/>
      <c r="DA67" s="169"/>
      <c r="DB67" s="169"/>
      <c r="DC67" s="169"/>
      <c r="DD67" s="169"/>
      <c r="DE67" s="169"/>
      <c r="DF67" s="169"/>
      <c r="DG67" s="202"/>
      <c r="DH67" s="159"/>
      <c r="DI67" s="160"/>
      <c r="DJ67" s="160"/>
      <c r="DK67" s="157"/>
      <c r="DL67" s="157"/>
      <c r="DM67" s="157"/>
      <c r="DN67" s="158"/>
    </row>
    <row r="68" spans="2:118" s="16" customFormat="1" ht="6" customHeight="1">
      <c r="B68" s="308"/>
      <c r="C68" s="308"/>
      <c r="D68" s="308"/>
      <c r="E68" s="308"/>
      <c r="F68" s="308"/>
      <c r="G68" s="308"/>
      <c r="H68" s="128" t="s">
        <v>280</v>
      </c>
      <c r="I68" s="129"/>
      <c r="J68" s="124"/>
      <c r="K68" s="124"/>
      <c r="L68" s="124"/>
      <c r="M68" s="125"/>
      <c r="N68" s="128" t="s">
        <v>280</v>
      </c>
      <c r="O68" s="129"/>
      <c r="P68" s="124"/>
      <c r="Q68" s="124"/>
      <c r="R68" s="124"/>
      <c r="S68" s="125"/>
      <c r="T68" s="128" t="s">
        <v>280</v>
      </c>
      <c r="U68" s="129"/>
      <c r="V68" s="124"/>
      <c r="W68" s="124"/>
      <c r="X68" s="124"/>
      <c r="Y68" s="125"/>
      <c r="Z68" s="128" t="s">
        <v>280</v>
      </c>
      <c r="AA68" s="129"/>
      <c r="AB68" s="124"/>
      <c r="AC68" s="124"/>
      <c r="AD68" s="124"/>
      <c r="AE68" s="125"/>
      <c r="AF68" s="128" t="s">
        <v>280</v>
      </c>
      <c r="AG68" s="129"/>
      <c r="AH68" s="124"/>
      <c r="AI68" s="124"/>
      <c r="AJ68" s="124"/>
      <c r="AK68" s="125"/>
      <c r="AL68" s="128" t="s">
        <v>280</v>
      </c>
      <c r="AM68" s="129"/>
      <c r="AN68" s="124"/>
      <c r="AO68" s="124"/>
      <c r="AP68" s="124"/>
      <c r="AQ68" s="125"/>
      <c r="AS68" s="318" t="s">
        <v>288</v>
      </c>
      <c r="AT68" s="318"/>
      <c r="AU68" s="318"/>
      <c r="AV68" s="318"/>
      <c r="AW68" s="364"/>
      <c r="AX68" s="364"/>
      <c r="AY68" s="364"/>
      <c r="AZ68" s="364"/>
      <c r="BA68" s="364"/>
      <c r="BB68" s="364"/>
      <c r="BC68" s="364"/>
      <c r="BE68" s="53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W68" s="54"/>
      <c r="BX68" s="193" t="s">
        <v>9</v>
      </c>
      <c r="BY68" s="194"/>
      <c r="BZ68" s="194"/>
      <c r="CA68" s="194"/>
      <c r="CB68" s="194"/>
      <c r="CC68" s="194"/>
      <c r="CD68" s="194"/>
      <c r="CE68" s="195"/>
      <c r="CF68" s="192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203"/>
      <c r="DH68" s="159" t="s">
        <v>9</v>
      </c>
      <c r="DI68" s="160"/>
      <c r="DJ68" s="160"/>
      <c r="DK68" s="157"/>
      <c r="DL68" s="157"/>
      <c r="DM68" s="157"/>
      <c r="DN68" s="158"/>
    </row>
    <row r="69" spans="2:118" s="16" customFormat="1" ht="6" customHeight="1">
      <c r="B69" s="308"/>
      <c r="C69" s="308"/>
      <c r="D69" s="308"/>
      <c r="E69" s="308"/>
      <c r="F69" s="308"/>
      <c r="G69" s="308"/>
      <c r="H69" s="130"/>
      <c r="I69" s="131"/>
      <c r="J69" s="126"/>
      <c r="K69" s="126"/>
      <c r="L69" s="126"/>
      <c r="M69" s="127"/>
      <c r="N69" s="130"/>
      <c r="O69" s="131"/>
      <c r="P69" s="126"/>
      <c r="Q69" s="126"/>
      <c r="R69" s="126"/>
      <c r="S69" s="127"/>
      <c r="T69" s="130"/>
      <c r="U69" s="131"/>
      <c r="V69" s="126"/>
      <c r="W69" s="126"/>
      <c r="X69" s="126"/>
      <c r="Y69" s="127"/>
      <c r="Z69" s="130"/>
      <c r="AA69" s="131"/>
      <c r="AB69" s="126"/>
      <c r="AC69" s="126"/>
      <c r="AD69" s="126"/>
      <c r="AE69" s="127"/>
      <c r="AF69" s="130"/>
      <c r="AG69" s="131"/>
      <c r="AH69" s="126"/>
      <c r="AI69" s="126"/>
      <c r="AJ69" s="126"/>
      <c r="AK69" s="127"/>
      <c r="AL69" s="130"/>
      <c r="AM69" s="131"/>
      <c r="AN69" s="126"/>
      <c r="AO69" s="126"/>
      <c r="AP69" s="126"/>
      <c r="AQ69" s="127"/>
      <c r="AS69" s="319"/>
      <c r="AT69" s="319"/>
      <c r="AU69" s="319"/>
      <c r="AV69" s="319"/>
      <c r="AW69" s="364"/>
      <c r="AX69" s="364"/>
      <c r="AY69" s="364"/>
      <c r="AZ69" s="364"/>
      <c r="BA69" s="364"/>
      <c r="BB69" s="364"/>
      <c r="BC69" s="364"/>
      <c r="BE69" s="53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W69" s="54"/>
      <c r="BX69" s="199"/>
      <c r="BY69" s="200"/>
      <c r="BZ69" s="200"/>
      <c r="CA69" s="200"/>
      <c r="CB69" s="200"/>
      <c r="CC69" s="200"/>
      <c r="CD69" s="200"/>
      <c r="CE69" s="201"/>
      <c r="CF69" s="192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203"/>
      <c r="DH69" s="159"/>
      <c r="DI69" s="160"/>
      <c r="DJ69" s="160"/>
      <c r="DK69" s="157"/>
      <c r="DL69" s="157"/>
      <c r="DM69" s="157"/>
      <c r="DN69" s="158"/>
    </row>
    <row r="70" spans="35:118" s="16" customFormat="1" ht="6" customHeight="1">
      <c r="AI70" s="15"/>
      <c r="AJ70" s="15"/>
      <c r="AK70" s="15"/>
      <c r="AL70" s="15"/>
      <c r="AM70" s="15"/>
      <c r="AN70" s="15"/>
      <c r="AO70" s="15"/>
      <c r="AP70" s="15"/>
      <c r="BE70" s="53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W70" s="54"/>
      <c r="BX70" s="193" t="s">
        <v>8</v>
      </c>
      <c r="BY70" s="194"/>
      <c r="BZ70" s="194"/>
      <c r="CA70" s="194"/>
      <c r="CB70" s="194"/>
      <c r="CC70" s="194"/>
      <c r="CD70" s="194"/>
      <c r="CE70" s="195"/>
      <c r="CF70" s="192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203"/>
      <c r="DH70" s="151"/>
      <c r="DI70" s="152"/>
      <c r="DJ70" s="152"/>
      <c r="DK70" s="152"/>
      <c r="DL70" s="152"/>
      <c r="DM70" s="152"/>
      <c r="DN70" s="153"/>
    </row>
    <row r="71" spans="35:118" s="16" customFormat="1" ht="6" customHeight="1" thickBot="1">
      <c r="AI71" s="15"/>
      <c r="AJ71" s="15"/>
      <c r="AK71" s="15"/>
      <c r="AL71" s="15"/>
      <c r="AM71" s="15"/>
      <c r="AN71" s="15"/>
      <c r="AO71" s="15"/>
      <c r="AP71" s="15"/>
      <c r="BE71" s="53"/>
      <c r="BX71" s="196"/>
      <c r="BY71" s="197"/>
      <c r="BZ71" s="197"/>
      <c r="CA71" s="197"/>
      <c r="CB71" s="197"/>
      <c r="CC71" s="197"/>
      <c r="CD71" s="197"/>
      <c r="CE71" s="198"/>
      <c r="CF71" s="204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6"/>
      <c r="DH71" s="154"/>
      <c r="DI71" s="155"/>
      <c r="DJ71" s="155"/>
      <c r="DK71" s="155"/>
      <c r="DL71" s="155"/>
      <c r="DM71" s="155"/>
      <c r="DN71" s="156"/>
    </row>
    <row r="72" spans="2:57" s="16" customFormat="1" ht="6" customHeight="1">
      <c r="B72" s="462" t="s">
        <v>34</v>
      </c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4"/>
      <c r="AL72" s="15"/>
      <c r="AM72" s="15"/>
      <c r="AN72" s="15"/>
      <c r="AO72" s="15"/>
      <c r="AP72" s="15"/>
      <c r="BE72" s="53"/>
    </row>
    <row r="73" spans="2:118" s="16" customFormat="1" ht="6" customHeight="1">
      <c r="B73" s="465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7"/>
      <c r="AL73" s="15"/>
      <c r="AM73" s="15"/>
      <c r="AN73" s="15"/>
      <c r="AO73" s="15"/>
      <c r="AP73" s="15"/>
      <c r="BE73" s="53"/>
      <c r="BF73" s="251" t="s">
        <v>275</v>
      </c>
      <c r="BG73" s="251"/>
      <c r="BH73" s="251"/>
      <c r="BI73" s="251"/>
      <c r="BJ73" s="251"/>
      <c r="BK73" s="251"/>
      <c r="BL73" s="251"/>
      <c r="BM73" s="251"/>
      <c r="BN73" s="251"/>
      <c r="BO73" s="251" t="s">
        <v>276</v>
      </c>
      <c r="BP73" s="251"/>
      <c r="BQ73" s="251" t="s">
        <v>147</v>
      </c>
      <c r="BR73" s="251"/>
      <c r="BS73" s="251"/>
      <c r="BT73" s="251"/>
      <c r="BU73" s="355" t="s">
        <v>277</v>
      </c>
      <c r="BV73" s="356"/>
      <c r="BW73" s="356"/>
      <c r="BX73" s="356"/>
      <c r="BY73" s="356"/>
      <c r="BZ73" s="357"/>
      <c r="CA73" s="251" t="s">
        <v>7</v>
      </c>
      <c r="CB73" s="251"/>
      <c r="CC73" s="251"/>
      <c r="CD73" s="251"/>
      <c r="CE73" s="251" t="s">
        <v>8</v>
      </c>
      <c r="CF73" s="251"/>
      <c r="CG73" s="251"/>
      <c r="CH73" s="251" t="s">
        <v>9</v>
      </c>
      <c r="CI73" s="251"/>
      <c r="CJ73" s="251"/>
      <c r="CK73" s="140" t="s">
        <v>301</v>
      </c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2"/>
    </row>
    <row r="74" spans="2:118" s="16" customFormat="1" ht="6" customHeight="1">
      <c r="B74" s="465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7"/>
      <c r="AL74" s="15"/>
      <c r="AM74" s="15"/>
      <c r="AN74" s="15"/>
      <c r="AO74" s="15"/>
      <c r="AP74" s="15"/>
      <c r="BE74" s="53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358"/>
      <c r="BV74" s="359"/>
      <c r="BW74" s="359"/>
      <c r="BX74" s="359"/>
      <c r="BY74" s="359"/>
      <c r="BZ74" s="360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143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5"/>
    </row>
    <row r="75" spans="2:118" s="16" customFormat="1" ht="6" customHeight="1">
      <c r="B75" s="468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69"/>
      <c r="AK75" s="470"/>
      <c r="AL75" s="15"/>
      <c r="AM75" s="15"/>
      <c r="AN75" s="15"/>
      <c r="AO75" s="15"/>
      <c r="AP75" s="15"/>
      <c r="BE75" s="53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361"/>
      <c r="BV75" s="362"/>
      <c r="BW75" s="362"/>
      <c r="BX75" s="362"/>
      <c r="BY75" s="362"/>
      <c r="BZ75" s="363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146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8"/>
    </row>
    <row r="76" spans="2:118" s="16" customFormat="1" ht="6" customHeight="1">
      <c r="B76" s="443" t="s">
        <v>35</v>
      </c>
      <c r="C76" s="444"/>
      <c r="D76" s="444"/>
      <c r="E76" s="444"/>
      <c r="F76" s="471"/>
      <c r="G76" s="471"/>
      <c r="H76" s="471"/>
      <c r="I76" s="471"/>
      <c r="J76" s="471"/>
      <c r="K76" s="471"/>
      <c r="L76" s="471"/>
      <c r="M76" s="472"/>
      <c r="N76" s="443" t="s">
        <v>36</v>
      </c>
      <c r="O76" s="444"/>
      <c r="P76" s="444"/>
      <c r="Q76" s="444"/>
      <c r="R76" s="471"/>
      <c r="S76" s="471"/>
      <c r="T76" s="471"/>
      <c r="U76" s="471"/>
      <c r="V76" s="471"/>
      <c r="W76" s="471"/>
      <c r="X76" s="471"/>
      <c r="Y76" s="472"/>
      <c r="Z76" s="443" t="s">
        <v>37</v>
      </c>
      <c r="AA76" s="444"/>
      <c r="AB76" s="444"/>
      <c r="AC76" s="444"/>
      <c r="AD76" s="471"/>
      <c r="AE76" s="471"/>
      <c r="AF76" s="471"/>
      <c r="AG76" s="471"/>
      <c r="AH76" s="471"/>
      <c r="AI76" s="471"/>
      <c r="AJ76" s="471"/>
      <c r="AK76" s="472"/>
      <c r="AL76" s="63"/>
      <c r="AM76" s="63"/>
      <c r="AN76" s="63"/>
      <c r="AO76" s="63"/>
      <c r="AP76" s="63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5"/>
      <c r="BF76" s="251" t="str">
        <f>IF('参照欄'!AP$8=0,'特技シート'!B2,'参照欄'!AP2)</f>
        <v>ヘビィウェポン</v>
      </c>
      <c r="BG76" s="251"/>
      <c r="BH76" s="251"/>
      <c r="BI76" s="251"/>
      <c r="BJ76" s="251"/>
      <c r="BK76" s="251"/>
      <c r="BL76" s="251"/>
      <c r="BM76" s="251"/>
      <c r="BN76" s="251"/>
      <c r="BO76" s="251">
        <f>IF('参照欄'!AP$8=0,'特技シート'!C2,'参照欄'!AQ2)</f>
        <v>1</v>
      </c>
      <c r="BP76" s="251"/>
      <c r="BQ76" s="251" t="str">
        <f>IF('参照欄'!AP$8=0,'特技シート'!D2,'参照欄'!AR2)</f>
        <v>-</v>
      </c>
      <c r="BR76" s="251"/>
      <c r="BS76" s="251"/>
      <c r="BT76" s="251"/>
      <c r="BU76" s="355" t="str">
        <f>IF('参照欄'!AP8=0,'特技シート'!E2,'参照欄'!AS2)</f>
        <v>常時</v>
      </c>
      <c r="BV76" s="356"/>
      <c r="BW76" s="356"/>
      <c r="BX76" s="356"/>
      <c r="BY76" s="356"/>
      <c r="BZ76" s="357"/>
      <c r="CA76" s="251" t="str">
        <f>IF('参照欄'!AP8=0,'特技シート'!F2,'参照欄'!AT2)</f>
        <v>自身</v>
      </c>
      <c r="CB76" s="251"/>
      <c r="CC76" s="251"/>
      <c r="CD76" s="251"/>
      <c r="CE76" s="251" t="str">
        <f>IF('参照欄'!AP8=0,'特技シート'!G2,'参照欄'!AU2)</f>
        <v>なし</v>
      </c>
      <c r="CF76" s="251"/>
      <c r="CG76" s="251"/>
      <c r="CH76" s="251" t="str">
        <f>IF('参照欄'!AP8=0,'特技シート'!H2,'参照欄'!AV2)</f>
        <v>なし</v>
      </c>
      <c r="CI76" s="251"/>
      <c r="CJ76" s="251"/>
      <c r="CK76" s="140" t="str">
        <f>IF('参照欄'!AP8=0,'特技シート'!I2,'参照欄'!AW2)</f>
        <v>「必要体力：18」以下の武器を装備できる。</v>
      </c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2"/>
    </row>
    <row r="77" spans="2:118" s="16" customFormat="1" ht="6" customHeight="1">
      <c r="B77" s="445"/>
      <c r="C77" s="446"/>
      <c r="D77" s="446"/>
      <c r="E77" s="446"/>
      <c r="F77" s="417"/>
      <c r="G77" s="417"/>
      <c r="H77" s="417"/>
      <c r="I77" s="417"/>
      <c r="J77" s="417"/>
      <c r="K77" s="417"/>
      <c r="L77" s="417"/>
      <c r="M77" s="418"/>
      <c r="N77" s="445"/>
      <c r="O77" s="446"/>
      <c r="P77" s="446"/>
      <c r="Q77" s="446"/>
      <c r="R77" s="417"/>
      <c r="S77" s="417"/>
      <c r="T77" s="417"/>
      <c r="U77" s="417"/>
      <c r="V77" s="417"/>
      <c r="W77" s="417"/>
      <c r="X77" s="417"/>
      <c r="Y77" s="418"/>
      <c r="Z77" s="445"/>
      <c r="AA77" s="446"/>
      <c r="AB77" s="446"/>
      <c r="AC77" s="446"/>
      <c r="AD77" s="417"/>
      <c r="AE77" s="417"/>
      <c r="AF77" s="417"/>
      <c r="AG77" s="417"/>
      <c r="AH77" s="417"/>
      <c r="AI77" s="417"/>
      <c r="AJ77" s="417"/>
      <c r="AK77" s="418"/>
      <c r="AL77" s="63"/>
      <c r="AM77" s="63"/>
      <c r="AN77" s="63"/>
      <c r="AO77" s="63"/>
      <c r="AP77" s="63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5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358"/>
      <c r="BV77" s="359"/>
      <c r="BW77" s="359"/>
      <c r="BX77" s="359"/>
      <c r="BY77" s="359"/>
      <c r="BZ77" s="360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143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5"/>
    </row>
    <row r="78" spans="2:118" s="16" customFormat="1" ht="6" customHeight="1">
      <c r="B78" s="445"/>
      <c r="C78" s="446"/>
      <c r="D78" s="446"/>
      <c r="E78" s="446"/>
      <c r="F78" s="417"/>
      <c r="G78" s="417"/>
      <c r="H78" s="417"/>
      <c r="I78" s="417"/>
      <c r="J78" s="417"/>
      <c r="K78" s="417"/>
      <c r="L78" s="417"/>
      <c r="M78" s="418"/>
      <c r="N78" s="445"/>
      <c r="O78" s="446"/>
      <c r="P78" s="446"/>
      <c r="Q78" s="446"/>
      <c r="R78" s="417"/>
      <c r="S78" s="417"/>
      <c r="T78" s="417"/>
      <c r="U78" s="417"/>
      <c r="V78" s="417"/>
      <c r="W78" s="417"/>
      <c r="X78" s="417"/>
      <c r="Y78" s="418"/>
      <c r="Z78" s="445"/>
      <c r="AA78" s="446"/>
      <c r="AB78" s="446"/>
      <c r="AC78" s="446"/>
      <c r="AD78" s="417"/>
      <c r="AE78" s="417"/>
      <c r="AF78" s="417"/>
      <c r="AG78" s="417"/>
      <c r="AH78" s="417"/>
      <c r="AI78" s="417"/>
      <c r="AJ78" s="417"/>
      <c r="AK78" s="418"/>
      <c r="AL78" s="63"/>
      <c r="AM78" s="63"/>
      <c r="AN78" s="63"/>
      <c r="AO78" s="63"/>
      <c r="AP78" s="63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5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361"/>
      <c r="BV78" s="362"/>
      <c r="BW78" s="362"/>
      <c r="BX78" s="362"/>
      <c r="BY78" s="362"/>
      <c r="BZ78" s="363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146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8"/>
    </row>
    <row r="79" spans="2:118" s="16" customFormat="1" ht="6" customHeight="1">
      <c r="B79" s="447"/>
      <c r="C79" s="448"/>
      <c r="D79" s="448"/>
      <c r="E79" s="448"/>
      <c r="F79" s="420"/>
      <c r="G79" s="420"/>
      <c r="H79" s="420"/>
      <c r="I79" s="420"/>
      <c r="J79" s="420"/>
      <c r="K79" s="420"/>
      <c r="L79" s="420"/>
      <c r="M79" s="421"/>
      <c r="N79" s="447"/>
      <c r="O79" s="448"/>
      <c r="P79" s="448"/>
      <c r="Q79" s="448"/>
      <c r="R79" s="420"/>
      <c r="S79" s="420"/>
      <c r="T79" s="420"/>
      <c r="U79" s="420"/>
      <c r="V79" s="420"/>
      <c r="W79" s="420"/>
      <c r="X79" s="420"/>
      <c r="Y79" s="421"/>
      <c r="Z79" s="447"/>
      <c r="AA79" s="448"/>
      <c r="AB79" s="448"/>
      <c r="AC79" s="448"/>
      <c r="AD79" s="420"/>
      <c r="AE79" s="420"/>
      <c r="AF79" s="420"/>
      <c r="AG79" s="420"/>
      <c r="AH79" s="420"/>
      <c r="AI79" s="420"/>
      <c r="AJ79" s="420"/>
      <c r="AK79" s="421"/>
      <c r="AL79" s="63"/>
      <c r="AM79" s="63"/>
      <c r="AN79" s="63"/>
      <c r="AO79" s="63"/>
      <c r="AP79" s="63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5"/>
      <c r="BF79" s="251" t="str">
        <f>IF('参照欄'!AP8=0,'特技シート'!B3,IF('参照欄'!AP8=1,'特技シート'!B2,'参照欄'!AP3))</f>
        <v>シールエリア</v>
      </c>
      <c r="BG79" s="251"/>
      <c r="BH79" s="251"/>
      <c r="BI79" s="251"/>
      <c r="BJ79" s="251"/>
      <c r="BK79" s="251"/>
      <c r="BL79" s="251"/>
      <c r="BM79" s="251"/>
      <c r="BN79" s="251"/>
      <c r="BO79" s="251">
        <f>IF('参照欄'!AP8=0,'特技シート'!C3,IF('参照欄'!AP8=1,'特技シート'!C2,'参照欄'!AQ3))</f>
        <v>1</v>
      </c>
      <c r="BP79" s="251"/>
      <c r="BQ79" s="251" t="str">
        <f>IF('参照欄'!AP8=0,'特技シート'!D3,IF('参照欄'!AP8=1,'特技シート'!D2,'参照欄'!AR3))</f>
        <v>魔</v>
      </c>
      <c r="BR79" s="251"/>
      <c r="BS79" s="251"/>
      <c r="BT79" s="251"/>
      <c r="BU79" s="355" t="str">
        <f>IF('参照欄'!AP8=0,'特技シート'!E3,IF('参照欄'!AP8=1,'特技シート'!E2,'参照欄'!AS3))</f>
        <v>メジャー</v>
      </c>
      <c r="BV79" s="356"/>
      <c r="BW79" s="356"/>
      <c r="BX79" s="356"/>
      <c r="BY79" s="356"/>
      <c r="BZ79" s="357"/>
      <c r="CA79" s="251" t="str">
        <f>IF('参照欄'!AP8=0,'特技シート'!F3,IF('参照欄'!AP8=1,'特技シート'!F2,'参照欄'!AT3))</f>
        <v>自身</v>
      </c>
      <c r="CB79" s="251"/>
      <c r="CC79" s="251"/>
      <c r="CD79" s="251"/>
      <c r="CE79" s="251" t="str">
        <f>IF('参照欄'!AP8=0,'特技シート'!G3,IF('参照欄'!AP8=1,'特技シート'!G2,'参照欄'!AU3))</f>
        <v>なし</v>
      </c>
      <c r="CF79" s="251"/>
      <c r="CG79" s="251"/>
      <c r="CH79" s="251" t="str">
        <f>IF('参照欄'!AP8=0,'特技シート'!H3,IF('参照欄'!AP8=1,'特技シート'!H2,'参照欄'!AV3))</f>
        <v>1MP</v>
      </c>
      <c r="CI79" s="251"/>
      <c r="CJ79" s="251"/>
      <c r="CK79" s="140" t="str">
        <f>IF('参照欄'!AP8=0,'特技シート'!I3,IF('参照欄'!AP8=1,'特技シート'!I2,'参照欄'!AW3))</f>
        <v>結界を作成する。</v>
      </c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2"/>
    </row>
    <row r="80" spans="2:118" s="16" customFormat="1" ht="6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6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7"/>
      <c r="AF80" s="67"/>
      <c r="AG80" s="67"/>
      <c r="AH80" s="66"/>
      <c r="AI80" s="63"/>
      <c r="AJ80" s="63"/>
      <c r="AK80" s="63"/>
      <c r="AL80" s="63"/>
      <c r="AM80" s="63"/>
      <c r="AN80" s="63"/>
      <c r="AO80" s="63"/>
      <c r="AP80" s="63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5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358"/>
      <c r="BV80" s="359"/>
      <c r="BW80" s="359"/>
      <c r="BX80" s="359"/>
      <c r="BY80" s="359"/>
      <c r="BZ80" s="360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143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5"/>
    </row>
    <row r="81" spans="2:118" s="16" customFormat="1" ht="6" customHeight="1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6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7"/>
      <c r="AF81" s="67"/>
      <c r="AG81" s="67"/>
      <c r="AH81" s="66"/>
      <c r="AI81" s="63"/>
      <c r="AJ81" s="63"/>
      <c r="AK81" s="63"/>
      <c r="AL81" s="63"/>
      <c r="AM81" s="63"/>
      <c r="AN81" s="63"/>
      <c r="AO81" s="63"/>
      <c r="AP81" s="63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5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361"/>
      <c r="BV81" s="362"/>
      <c r="BW81" s="362"/>
      <c r="BX81" s="362"/>
      <c r="BY81" s="362"/>
      <c r="BZ81" s="363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146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8"/>
    </row>
    <row r="82" spans="2:118" s="16" customFormat="1" ht="6" customHeight="1">
      <c r="B82" s="264" t="s">
        <v>290</v>
      </c>
      <c r="C82" s="265"/>
      <c r="D82" s="265"/>
      <c r="E82" s="265"/>
      <c r="F82" s="265"/>
      <c r="G82" s="265"/>
      <c r="H82" s="265"/>
      <c r="I82" s="265"/>
      <c r="J82" s="265"/>
      <c r="K82" s="266"/>
      <c r="L82" s="68"/>
      <c r="M82" s="68"/>
      <c r="N82" s="132" t="s">
        <v>302</v>
      </c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4"/>
      <c r="BC82" s="64"/>
      <c r="BD82" s="64"/>
      <c r="BE82" s="65"/>
      <c r="BF82" s="251" t="str">
        <f>IF('参照欄'!AP$8=0,'特技シート'!B4,IF('参照欄'!AP$8=1,'特技シート'!B3,IF('参照欄'!AP$8=2,'特技シート'!B2,'参照欄'!AP$4)))</f>
        <v>ヒューマナイズ</v>
      </c>
      <c r="BG82" s="251"/>
      <c r="BH82" s="251"/>
      <c r="BI82" s="251"/>
      <c r="BJ82" s="251"/>
      <c r="BK82" s="251"/>
      <c r="BL82" s="251"/>
      <c r="BM82" s="251"/>
      <c r="BN82" s="251"/>
      <c r="BO82" s="251">
        <f>IF('参照欄'!AP$8=0,'特技シート'!C4,IF('参照欄'!AP$8=1,'特技シート'!C3,IF('参照欄'!AP$8=2,'特技シート'!C2,'参照欄'!AQ4)))</f>
        <v>1</v>
      </c>
      <c r="BP82" s="251"/>
      <c r="BQ82" s="251" t="str">
        <f>IF('参照欄'!AP$8=0,'特技シート'!D4,IF('参照欄'!AP$8=1,'特技シート'!D3,IF('参照欄'!AP$8=2,'特技シート'!D2,'参照欄'!AR4)))</f>
        <v>自</v>
      </c>
      <c r="BR82" s="251"/>
      <c r="BS82" s="251"/>
      <c r="BT82" s="251"/>
      <c r="BU82" s="355" t="str">
        <f>IF('参照欄'!AP$8=0,'特技シート'!E4,IF('参照欄'!AP$8=1,'特技シート'!E3,IF('参照欄'!AP$8=2,'特技シート'!E2,'参照欄'!AS4)))</f>
        <v>メジャー</v>
      </c>
      <c r="BV82" s="356"/>
      <c r="BW82" s="356"/>
      <c r="BX82" s="356"/>
      <c r="BY82" s="356"/>
      <c r="BZ82" s="357"/>
      <c r="CA82" s="251" t="str">
        <f>IF('参照欄'!AP$8=0,'特技シート'!F4,IF('参照欄'!AP$8=1,'特技シート'!F3,IF('参照欄'!AP$8=2,'特技シート'!F2,'参照欄'!AT4)))</f>
        <v>自身</v>
      </c>
      <c r="CB82" s="251"/>
      <c r="CC82" s="251"/>
      <c r="CD82" s="251"/>
      <c r="CE82" s="251" t="str">
        <f>IF('参照欄'!AP$8=0,'特技シート'!G4,IF('参照欄'!AP$8=1,'特技シート'!G3,IF('参照欄'!AP$8=2,'特技シート'!G2,'参照欄'!AU4)))</f>
        <v>なし</v>
      </c>
      <c r="CF82" s="251"/>
      <c r="CG82" s="251"/>
      <c r="CH82" s="251" t="str">
        <f>IF('参照欄'!AP$8=0,'特技シート'!H4,IF('参照欄'!AP$8=1,'特技シート'!H3,IF('参照欄'!AP$8=2,'特技シート'!H2,'参照欄'!AV4)))</f>
        <v>1MP</v>
      </c>
      <c r="CI82" s="251"/>
      <c r="CJ82" s="251"/>
      <c r="CK82" s="140" t="str">
        <f>IF('参照欄'!AP$8=0,'特技シート'!I4,IF('参照欄'!AP$8=1,'特技シート'!I3,IF('参照欄'!AP$8=2,'特技シート'!I2,'参照欄'!AW4)))</f>
        <v>シナリオ中、人間のような外見を得る。</v>
      </c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2"/>
    </row>
    <row r="83" spans="2:118" s="16" customFormat="1" ht="6" customHeight="1">
      <c r="B83" s="267"/>
      <c r="C83" s="268"/>
      <c r="D83" s="268"/>
      <c r="E83" s="268"/>
      <c r="F83" s="268"/>
      <c r="G83" s="268"/>
      <c r="H83" s="268"/>
      <c r="I83" s="268"/>
      <c r="J83" s="268"/>
      <c r="K83" s="269"/>
      <c r="L83" s="68"/>
      <c r="M83" s="68"/>
      <c r="N83" s="135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7"/>
      <c r="BC83" s="64"/>
      <c r="BD83" s="64"/>
      <c r="BE83" s="65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358"/>
      <c r="BV83" s="359"/>
      <c r="BW83" s="359"/>
      <c r="BX83" s="359"/>
      <c r="BY83" s="359"/>
      <c r="BZ83" s="360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143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5"/>
    </row>
    <row r="84" spans="2:118" s="16" customFormat="1" ht="6" customHeight="1">
      <c r="B84" s="267"/>
      <c r="C84" s="268"/>
      <c r="D84" s="268"/>
      <c r="E84" s="268"/>
      <c r="F84" s="268"/>
      <c r="G84" s="268"/>
      <c r="H84" s="268"/>
      <c r="I84" s="268"/>
      <c r="J84" s="268"/>
      <c r="K84" s="269"/>
      <c r="L84" s="68"/>
      <c r="M84" s="68"/>
      <c r="N84" s="138" t="s">
        <v>275</v>
      </c>
      <c r="O84" s="138"/>
      <c r="P84" s="138"/>
      <c r="Q84" s="138"/>
      <c r="R84" s="138"/>
      <c r="S84" s="138"/>
      <c r="T84" s="138"/>
      <c r="U84" s="138"/>
      <c r="V84" s="138"/>
      <c r="W84" s="139" t="s">
        <v>326</v>
      </c>
      <c r="X84" s="139"/>
      <c r="Y84" s="139"/>
      <c r="Z84" s="139" t="s">
        <v>147</v>
      </c>
      <c r="AA84" s="139"/>
      <c r="AB84" s="139"/>
      <c r="AC84" s="139"/>
      <c r="AD84" s="139" t="s">
        <v>327</v>
      </c>
      <c r="AE84" s="139"/>
      <c r="AF84" s="139"/>
      <c r="AG84" s="139"/>
      <c r="AH84" s="139" t="s">
        <v>7</v>
      </c>
      <c r="AI84" s="139"/>
      <c r="AJ84" s="139"/>
      <c r="AK84" s="139" t="s">
        <v>8</v>
      </c>
      <c r="AL84" s="139"/>
      <c r="AM84" s="139"/>
      <c r="AN84" s="139" t="s">
        <v>9</v>
      </c>
      <c r="AO84" s="139"/>
      <c r="AP84" s="139"/>
      <c r="AQ84" s="138" t="s">
        <v>301</v>
      </c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64"/>
      <c r="BD84" s="64"/>
      <c r="BE84" s="65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361"/>
      <c r="BV84" s="362"/>
      <c r="BW84" s="362"/>
      <c r="BX84" s="362"/>
      <c r="BY84" s="362"/>
      <c r="BZ84" s="363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146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8"/>
    </row>
    <row r="85" spans="2:118" s="16" customFormat="1" ht="6" customHeight="1">
      <c r="B85" s="267"/>
      <c r="C85" s="268"/>
      <c r="D85" s="268"/>
      <c r="E85" s="268"/>
      <c r="F85" s="268"/>
      <c r="G85" s="268"/>
      <c r="H85" s="268"/>
      <c r="I85" s="268"/>
      <c r="J85" s="268"/>
      <c r="K85" s="269"/>
      <c r="L85" s="69"/>
      <c r="M85" s="70"/>
      <c r="N85" s="138"/>
      <c r="O85" s="138"/>
      <c r="P85" s="138"/>
      <c r="Q85" s="138"/>
      <c r="R85" s="138"/>
      <c r="S85" s="138"/>
      <c r="T85" s="138"/>
      <c r="U85" s="138"/>
      <c r="V85" s="138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64"/>
      <c r="BD85" s="64"/>
      <c r="BE85" s="65"/>
      <c r="BF85" s="251" t="str">
        <f>IF('参照欄'!AP$8=0,'特技シート'!B5,IF('参照欄'!AP$8=1,'特技シート'!B4,IF('参照欄'!AP$8=2,'特技シート'!B3,IF('参照欄'!AP$8=3,'特技シート'!B2,'参照欄'!AP$5))))</f>
        <v>試作品</v>
      </c>
      <c r="BG85" s="251"/>
      <c r="BH85" s="251"/>
      <c r="BI85" s="251"/>
      <c r="BJ85" s="251"/>
      <c r="BK85" s="251"/>
      <c r="BL85" s="251"/>
      <c r="BM85" s="251"/>
      <c r="BN85" s="251"/>
      <c r="BO85" s="251">
        <f>IF('参照欄'!AP$8=0,'特技シート'!C5,IF('参照欄'!AP$8=1,'特技シート'!C4,IF('参照欄'!AP$8=2,'特技シート'!C3,IF('参照欄'!AP$8=3,'特技シート'!C2,'参照欄'!AQ$5))))</f>
        <v>1</v>
      </c>
      <c r="BP85" s="251"/>
      <c r="BQ85" s="251" t="str">
        <f>IF('参照欄'!AP$8=0,'特技シート'!D5,IF('参照欄'!AP$8=1,'特技シート'!D4,IF('参照欄'!AP$8=2,'特技シート'!D3,IF('参照欄'!AP$8=3,'特技シート'!D2,'参照欄'!AR$5))))</f>
        <v>自</v>
      </c>
      <c r="BR85" s="251"/>
      <c r="BS85" s="251"/>
      <c r="BT85" s="251"/>
      <c r="BU85" s="355" t="str">
        <f>IF('参照欄'!AP$8=0,'特技シート'!E5,IF('参照欄'!AP$8=1,'特技シート'!E4,IF('参照欄'!AP$8=2,'特技シート'!E3,IF('参照欄'!AP$8=3,'特技シート'!E2,'参照欄'!AS$5))))</f>
        <v>常時</v>
      </c>
      <c r="BV85" s="356"/>
      <c r="BW85" s="356"/>
      <c r="BX85" s="356"/>
      <c r="BY85" s="356"/>
      <c r="BZ85" s="357"/>
      <c r="CA85" s="251" t="str">
        <f>IF('参照欄'!AP$8=0,'特技シート'!F5,IF('参照欄'!AP$8=1,'特技シート'!F4,IF('参照欄'!AP$8=2,'特技シート'!F3,IF('参照欄'!AP$8=3,'特技シート'!F2,'参照欄'!AT$5))))</f>
        <v>自身</v>
      </c>
      <c r="CB85" s="251"/>
      <c r="CC85" s="251"/>
      <c r="CD85" s="251"/>
      <c r="CE85" s="251" t="str">
        <f>IF('参照欄'!AP$8=0,'特技シート'!G5,IF('参照欄'!AP$8=1,'特技シート'!G4,IF('参照欄'!AP$8=2,'特技シート'!G3,IF('参照欄'!AP$8=3,'特技シート'!G2,'参照欄'!AU$5))))</f>
        <v>なし</v>
      </c>
      <c r="CF85" s="251"/>
      <c r="CG85" s="251"/>
      <c r="CH85" s="251" t="str">
        <f>IF('参照欄'!AP$8=0,'特技シート'!H5,IF('参照欄'!AP$8=1,'特技シート'!H4,IF('参照欄'!AP$8=2,'特技シート'!H3,IF('参照欄'!AP$8=3,'特技シート'!H2,'参照欄'!AV$5))))</f>
        <v>なし</v>
      </c>
      <c r="CI85" s="251"/>
      <c r="CJ85" s="251"/>
      <c r="CK85" s="140" t="str">
        <f>IF('参照欄'!AP$8=0,'特技シート'!I5,IF('参照欄'!AP$8=1,'特技シート'!I4,IF('参照欄'!AP$8=2,'特技シート'!I3,IF('参照欄'!AP$8=3,'特技シート'!I2,'参照欄'!AW$5))))</f>
        <v>エージェント装備を常備化可能に</v>
      </c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2"/>
    </row>
    <row r="86" spans="2:118" s="16" customFormat="1" ht="6" customHeight="1">
      <c r="B86" s="267"/>
      <c r="C86" s="268"/>
      <c r="D86" s="268"/>
      <c r="E86" s="268"/>
      <c r="F86" s="268"/>
      <c r="G86" s="268"/>
      <c r="H86" s="268"/>
      <c r="I86" s="268"/>
      <c r="J86" s="268"/>
      <c r="K86" s="269"/>
      <c r="L86" s="70"/>
      <c r="M86" s="70"/>
      <c r="N86" s="138"/>
      <c r="O86" s="138"/>
      <c r="P86" s="138"/>
      <c r="Q86" s="138"/>
      <c r="R86" s="138"/>
      <c r="S86" s="138"/>
      <c r="T86" s="138"/>
      <c r="U86" s="138"/>
      <c r="V86" s="138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64"/>
      <c r="BD86" s="64"/>
      <c r="BE86" s="65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358"/>
      <c r="BV86" s="359"/>
      <c r="BW86" s="359"/>
      <c r="BX86" s="359"/>
      <c r="BY86" s="359"/>
      <c r="BZ86" s="360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143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5"/>
    </row>
    <row r="87" spans="2:118" s="16" customFormat="1" ht="6" customHeight="1">
      <c r="B87" s="235" t="s">
        <v>291</v>
      </c>
      <c r="C87" s="236"/>
      <c r="D87" s="236"/>
      <c r="E87" s="236"/>
      <c r="F87" s="239"/>
      <c r="G87" s="239"/>
      <c r="H87" s="239"/>
      <c r="I87" s="239"/>
      <c r="J87" s="239"/>
      <c r="K87" s="240"/>
      <c r="L87" s="71"/>
      <c r="M87" s="71"/>
      <c r="N87" s="150"/>
      <c r="O87" s="150"/>
      <c r="P87" s="150"/>
      <c r="Q87" s="150"/>
      <c r="R87" s="150"/>
      <c r="S87" s="150"/>
      <c r="T87" s="150"/>
      <c r="U87" s="150"/>
      <c r="V87" s="150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64"/>
      <c r="BD87" s="64"/>
      <c r="BE87" s="65"/>
      <c r="BF87" s="251"/>
      <c r="BG87" s="251"/>
      <c r="BH87" s="251"/>
      <c r="BI87" s="251"/>
      <c r="BJ87" s="251"/>
      <c r="BK87" s="251"/>
      <c r="BL87" s="251"/>
      <c r="BM87" s="251"/>
      <c r="BN87" s="251"/>
      <c r="BO87" s="251"/>
      <c r="BP87" s="251"/>
      <c r="BQ87" s="251"/>
      <c r="BR87" s="251"/>
      <c r="BS87" s="251"/>
      <c r="BT87" s="251"/>
      <c r="BU87" s="361"/>
      <c r="BV87" s="362"/>
      <c r="BW87" s="362"/>
      <c r="BX87" s="362"/>
      <c r="BY87" s="362"/>
      <c r="BZ87" s="363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146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8"/>
    </row>
    <row r="88" spans="2:118" s="16" customFormat="1" ht="6" customHeight="1" thickBot="1">
      <c r="B88" s="237"/>
      <c r="C88" s="238"/>
      <c r="D88" s="238"/>
      <c r="E88" s="238"/>
      <c r="F88" s="241"/>
      <c r="G88" s="241"/>
      <c r="H88" s="241"/>
      <c r="I88" s="241"/>
      <c r="J88" s="241"/>
      <c r="K88" s="242"/>
      <c r="L88" s="70"/>
      <c r="M88" s="70"/>
      <c r="N88" s="150"/>
      <c r="O88" s="150"/>
      <c r="P88" s="150"/>
      <c r="Q88" s="150"/>
      <c r="R88" s="150"/>
      <c r="S88" s="150"/>
      <c r="T88" s="150"/>
      <c r="U88" s="150"/>
      <c r="V88" s="150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64"/>
      <c r="BD88" s="64"/>
      <c r="BE88" s="65"/>
      <c r="BF88" s="251">
        <f>IF('参照欄'!AP$8=0,'特技シート'!B6,IF('参照欄'!AP$8=1,'特技シート'!B5,IF('参照欄'!AP$8=2,'特技シート'!B4,IF('参照欄'!AP$8=3,'特技シート'!B3,IF('参照欄'!AP$8=4,'特技シート'!B2,'参照欄'!AP$6)))))</f>
        <v>0</v>
      </c>
      <c r="BG88" s="251"/>
      <c r="BH88" s="251"/>
      <c r="BI88" s="251"/>
      <c r="BJ88" s="251"/>
      <c r="BK88" s="251"/>
      <c r="BL88" s="251"/>
      <c r="BM88" s="251"/>
      <c r="BN88" s="251"/>
      <c r="BO88" s="251">
        <f>IF('参照欄'!AP$8=0,'特技シート'!C6,IF('参照欄'!AP$8=1,'特技シート'!C5,IF('参照欄'!AP$8=2,'特技シート'!C4,IF('参照欄'!AP$8=3,'特技シート'!C3,IF('参照欄'!AP$8=4,'特技シート'!C2,'参照欄'!AQ$6)))))</f>
        <v>0</v>
      </c>
      <c r="BP88" s="251"/>
      <c r="BQ88" s="251">
        <f>IF('参照欄'!AP$8=0,'特技シート'!D6,IF('参照欄'!AP$8=1,'特技シート'!D5,IF('参照欄'!AP$8=2,'特技シート'!D4,IF('参照欄'!AP$8=3,'特技シート'!D3,IF('参照欄'!AP$8=4,'特技シート'!D2,'参照欄'!AR$6)))))</f>
        <v>0</v>
      </c>
      <c r="BR88" s="251"/>
      <c r="BS88" s="251"/>
      <c r="BT88" s="251"/>
      <c r="BU88" s="355">
        <f>IF('参照欄'!AP$8=0,'特技シート'!E6,IF('参照欄'!AP$8=1,'特技シート'!E5,IF('参照欄'!AP$8=2,'特技シート'!E4,IF('参照欄'!AP$8=3,'特技シート'!E3,IF('参照欄'!AP$8=4,'特技シート'!E2,'参照欄'!AS$6)))))</f>
        <v>0</v>
      </c>
      <c r="BV88" s="356"/>
      <c r="BW88" s="356"/>
      <c r="BX88" s="356"/>
      <c r="BY88" s="356"/>
      <c r="BZ88" s="357"/>
      <c r="CA88" s="251">
        <f>IF('参照欄'!AP$8=0,'特技シート'!F6,IF('参照欄'!AP$8=1,'特技シート'!F5,IF('参照欄'!AP$8=2,'特技シート'!F4,IF('参照欄'!AP$8=3,'特技シート'!F3,IF('参照欄'!AP$8=4,'特技シート'!F2,'参照欄'!AT$6)))))</f>
        <v>0</v>
      </c>
      <c r="CB88" s="251"/>
      <c r="CC88" s="251"/>
      <c r="CD88" s="251"/>
      <c r="CE88" s="251">
        <f>IF('参照欄'!AP$8=0,'特技シート'!G6,IF('参照欄'!AP$8=1,'特技シート'!G5,IF('参照欄'!AP$8=2,'特技シート'!G4,IF('参照欄'!AP$8=3,'特技シート'!G3,IF('参照欄'!AP$8=4,'特技シート'!G2,'参照欄'!AU$6)))))</f>
        <v>0</v>
      </c>
      <c r="CF88" s="251"/>
      <c r="CG88" s="251"/>
      <c r="CH88" s="251">
        <f>IF('参照欄'!AP$8=0,'特技シート'!H6,IF('参照欄'!AP$8=1,'特技シート'!H5,IF('参照欄'!AP$8=2,'特技シート'!H4,IF('参照欄'!AP$8=3,'特技シート'!H3,IF('参照欄'!AP$8=4,'特技シート'!H2,'参照欄'!AV$6)))))</f>
        <v>0</v>
      </c>
      <c r="CI88" s="251"/>
      <c r="CJ88" s="251"/>
      <c r="CK88" s="140">
        <f>IF('参照欄'!AP$8=0,'特技シート'!I6,IF('参照欄'!AP$8=1,'特技シート'!I5,IF('参照欄'!AP$8=2,'特技シート'!I4,IF('参照欄'!AP$8=3,'特技シート'!I3,IF('参照欄'!AP$8=4,'特技シート'!I2,'参照欄'!AW$6)))))</f>
        <v>0</v>
      </c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2"/>
    </row>
    <row r="89" spans="2:118" s="16" customFormat="1" ht="6" customHeight="1">
      <c r="B89" s="237"/>
      <c r="C89" s="238"/>
      <c r="D89" s="238"/>
      <c r="E89" s="238"/>
      <c r="F89" s="241"/>
      <c r="G89" s="241"/>
      <c r="H89" s="241"/>
      <c r="I89" s="241"/>
      <c r="J89" s="241"/>
      <c r="K89" s="242"/>
      <c r="L89" s="72"/>
      <c r="M89" s="73"/>
      <c r="N89" s="150"/>
      <c r="O89" s="150"/>
      <c r="P89" s="150"/>
      <c r="Q89" s="150"/>
      <c r="R89" s="150"/>
      <c r="S89" s="150"/>
      <c r="T89" s="150"/>
      <c r="U89" s="150"/>
      <c r="V89" s="150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64"/>
      <c r="BD89" s="64"/>
      <c r="BE89" s="65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358"/>
      <c r="BV89" s="359"/>
      <c r="BW89" s="359"/>
      <c r="BX89" s="359"/>
      <c r="BY89" s="359"/>
      <c r="BZ89" s="360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143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5"/>
    </row>
    <row r="90" spans="2:118" s="16" customFormat="1" ht="6" customHeight="1" thickBot="1">
      <c r="B90" s="237"/>
      <c r="C90" s="238"/>
      <c r="D90" s="238"/>
      <c r="E90" s="238"/>
      <c r="F90" s="241"/>
      <c r="G90" s="241"/>
      <c r="H90" s="241"/>
      <c r="I90" s="241"/>
      <c r="J90" s="241"/>
      <c r="K90" s="242"/>
      <c r="L90" s="70"/>
      <c r="M90" s="70"/>
      <c r="N90" s="150"/>
      <c r="O90" s="150"/>
      <c r="P90" s="150"/>
      <c r="Q90" s="150"/>
      <c r="R90" s="150"/>
      <c r="S90" s="150"/>
      <c r="T90" s="150"/>
      <c r="U90" s="150"/>
      <c r="V90" s="150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64"/>
      <c r="BD90" s="64"/>
      <c r="BE90" s="65"/>
      <c r="BF90" s="251"/>
      <c r="BG90" s="251"/>
      <c r="BH90" s="251"/>
      <c r="BI90" s="251"/>
      <c r="BJ90" s="251"/>
      <c r="BK90" s="251"/>
      <c r="BL90" s="251"/>
      <c r="BM90" s="251"/>
      <c r="BN90" s="251"/>
      <c r="BO90" s="251"/>
      <c r="BP90" s="251"/>
      <c r="BQ90" s="251"/>
      <c r="BR90" s="251"/>
      <c r="BS90" s="251"/>
      <c r="BT90" s="251"/>
      <c r="BU90" s="361"/>
      <c r="BV90" s="362"/>
      <c r="BW90" s="362"/>
      <c r="BX90" s="362"/>
      <c r="BY90" s="362"/>
      <c r="BZ90" s="363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146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8"/>
    </row>
    <row r="91" spans="2:118" s="16" customFormat="1" ht="6" customHeight="1">
      <c r="B91" s="237"/>
      <c r="C91" s="238"/>
      <c r="D91" s="238"/>
      <c r="E91" s="238"/>
      <c r="F91" s="241"/>
      <c r="G91" s="241"/>
      <c r="H91" s="241"/>
      <c r="I91" s="241"/>
      <c r="J91" s="241"/>
      <c r="K91" s="242"/>
      <c r="L91" s="74"/>
      <c r="M91" s="75"/>
      <c r="N91" s="150"/>
      <c r="O91" s="150"/>
      <c r="P91" s="150"/>
      <c r="Q91" s="150"/>
      <c r="R91" s="150"/>
      <c r="S91" s="150"/>
      <c r="T91" s="150"/>
      <c r="U91" s="150"/>
      <c r="V91" s="150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64"/>
      <c r="BD91" s="64"/>
      <c r="BE91" s="65"/>
      <c r="BF91" s="251">
        <f>IF('参照欄'!AP$8=0,'特技シート'!B7,IF('参照欄'!AP$8=1,'特技シート'!B6,IF('参照欄'!AP$8=2,'特技シート'!B5,IF('参照欄'!AP$8=3,'特技シート'!B4,IF('参照欄'!AP$8=4,'特技シート'!B3,IF('参照欄'!AP$8=5,'特技シート'!B2,'参照欄'!AP$7))))))</f>
        <v>0</v>
      </c>
      <c r="BG91" s="251"/>
      <c r="BH91" s="251"/>
      <c r="BI91" s="251"/>
      <c r="BJ91" s="251"/>
      <c r="BK91" s="251"/>
      <c r="BL91" s="251"/>
      <c r="BM91" s="251"/>
      <c r="BN91" s="251"/>
      <c r="BO91" s="251">
        <f>IF('参照欄'!AP$8=0,'特技シート'!C7,IF('参照欄'!AP$8=1,'特技シート'!C6,IF('参照欄'!AP$8=2,'特技シート'!C5,IF('参照欄'!AP$8=3,'特技シート'!C4,IF('参照欄'!AP$8=4,'特技シート'!C3,IF('参照欄'!AP$8=5,'特技シート'!C2,'参照欄'!AQ$7))))))</f>
        <v>0</v>
      </c>
      <c r="BP91" s="251"/>
      <c r="BQ91" s="251">
        <f>IF('参照欄'!AP$8=0,'特技シート'!D7,IF('参照欄'!AP$8=1,'特技シート'!D6,IF('参照欄'!AP$8=2,'特技シート'!D5,IF('参照欄'!AP$8=3,'特技シート'!D4,IF('参照欄'!AP$8=4,'特技シート'!D3,IF('参照欄'!AP$8=5,'特技シート'!D2,'参照欄'!AR$7))))))</f>
        <v>0</v>
      </c>
      <c r="BR91" s="251"/>
      <c r="BS91" s="251"/>
      <c r="BT91" s="251"/>
      <c r="BU91" s="355">
        <f>IF('参照欄'!AP$8=0,'特技シート'!E7,IF('参照欄'!AP$8=1,'特技シート'!E6,IF('参照欄'!AP$8=2,'特技シート'!E5,IF('参照欄'!AP$8=3,'特技シート'!E4,IF('参照欄'!AP$8=4,'特技シート'!E3,IF('参照欄'!AP$8=5,'特技シート'!E2,'参照欄'!AS$7))))))</f>
        <v>0</v>
      </c>
      <c r="BV91" s="356"/>
      <c r="BW91" s="356"/>
      <c r="BX91" s="356"/>
      <c r="BY91" s="356"/>
      <c r="BZ91" s="357"/>
      <c r="CA91" s="251">
        <f>IF('参照欄'!AP$8=0,'特技シート'!F7,IF('参照欄'!AP$8=1,'特技シート'!F6,IF('参照欄'!AP$8=2,'特技シート'!F5,IF('参照欄'!AP$8=3,'特技シート'!F4,IF('参照欄'!AP$8=4,'特技シート'!F3,IF('参照欄'!AP$8=5,'特技シート'!F2,'参照欄'!AT$7))))))</f>
        <v>0</v>
      </c>
      <c r="CB91" s="251"/>
      <c r="CC91" s="251"/>
      <c r="CD91" s="251"/>
      <c r="CE91" s="251">
        <f>IF('参照欄'!AP$8=0,'特技シート'!G7,IF('参照欄'!AP$8=1,'特技シート'!G6,IF('参照欄'!AP$8=2,'特技シート'!G5,IF('参照欄'!AP$8=3,'特技シート'!G4,IF('参照欄'!AP$8=4,'特技シート'!G3,IF('参照欄'!AP$8=5,'特技シート'!G2,'参照欄'!AU$7))))))</f>
        <v>0</v>
      </c>
      <c r="CF91" s="251"/>
      <c r="CG91" s="251"/>
      <c r="CH91" s="251">
        <f>IF('参照欄'!AP$8=0,'特技シート'!H7,IF('参照欄'!AP$8=1,'特技シート'!H6,IF('参照欄'!AP$8=2,'特技シート'!H5,IF('参照欄'!AP$8=3,'特技シート'!H4,IF('参照欄'!AP$8=4,'特技シート'!H3,IF('参照欄'!AP$8=5,'特技シート'!H2,'参照欄'!AV$7))))))</f>
        <v>0</v>
      </c>
      <c r="CI91" s="251"/>
      <c r="CJ91" s="251"/>
      <c r="CK91" s="140">
        <f>IF('参照欄'!AP$8=0,'特技シート'!I7,IF('参照欄'!AP$8=1,'特技シート'!I6,IF('参照欄'!AP$8=2,'特技シート'!I5,IF('参照欄'!AP$8=3,'特技シート'!I4,IF('参照欄'!AP$8=4,'特技シート'!I3,IF('参照欄'!AP$8=5,'特技シート'!I2,'参照欄'!AW$7))))))</f>
        <v>0</v>
      </c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2"/>
    </row>
    <row r="92" spans="2:118" s="16" customFormat="1" ht="6" customHeight="1">
      <c r="B92" s="237"/>
      <c r="C92" s="238"/>
      <c r="D92" s="238"/>
      <c r="E92" s="238"/>
      <c r="F92" s="241"/>
      <c r="G92" s="241"/>
      <c r="H92" s="241"/>
      <c r="I92" s="241"/>
      <c r="J92" s="241"/>
      <c r="K92" s="242"/>
      <c r="L92" s="74"/>
      <c r="M92" s="70"/>
      <c r="N92" s="150"/>
      <c r="O92" s="150"/>
      <c r="P92" s="150"/>
      <c r="Q92" s="150"/>
      <c r="R92" s="150"/>
      <c r="S92" s="150"/>
      <c r="T92" s="150"/>
      <c r="U92" s="150"/>
      <c r="V92" s="150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64"/>
      <c r="BD92" s="64"/>
      <c r="BE92" s="65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358"/>
      <c r="BV92" s="359"/>
      <c r="BW92" s="359"/>
      <c r="BX92" s="359"/>
      <c r="BY92" s="359"/>
      <c r="BZ92" s="360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143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5"/>
    </row>
    <row r="93" spans="2:118" s="16" customFormat="1" ht="6" customHeight="1">
      <c r="B93" s="235" t="s">
        <v>293</v>
      </c>
      <c r="C93" s="236"/>
      <c r="D93" s="236"/>
      <c r="E93" s="236"/>
      <c r="F93" s="239"/>
      <c r="G93" s="239"/>
      <c r="H93" s="239"/>
      <c r="I93" s="239"/>
      <c r="J93" s="239"/>
      <c r="K93" s="240"/>
      <c r="L93" s="74"/>
      <c r="M93" s="70"/>
      <c r="N93" s="70"/>
      <c r="O93" s="76"/>
      <c r="P93" s="77"/>
      <c r="Q93" s="77"/>
      <c r="R93" s="77"/>
      <c r="S93" s="77"/>
      <c r="T93" s="77"/>
      <c r="U93" s="77"/>
      <c r="V93" s="77"/>
      <c r="W93" s="77"/>
      <c r="X93" s="77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5"/>
      <c r="BF93" s="251"/>
      <c r="BG93" s="251"/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251"/>
      <c r="BS93" s="251"/>
      <c r="BT93" s="251"/>
      <c r="BU93" s="361"/>
      <c r="BV93" s="362"/>
      <c r="BW93" s="362"/>
      <c r="BX93" s="362"/>
      <c r="BY93" s="362"/>
      <c r="BZ93" s="363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146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8"/>
    </row>
    <row r="94" spans="2:118" s="16" customFormat="1" ht="6" customHeight="1">
      <c r="B94" s="237"/>
      <c r="C94" s="238"/>
      <c r="D94" s="238"/>
      <c r="E94" s="238"/>
      <c r="F94" s="241"/>
      <c r="G94" s="241"/>
      <c r="H94" s="241"/>
      <c r="I94" s="241"/>
      <c r="J94" s="241"/>
      <c r="K94" s="242"/>
      <c r="L94" s="74"/>
      <c r="M94" s="70"/>
      <c r="N94" s="70"/>
      <c r="O94" s="76"/>
      <c r="P94" s="77"/>
      <c r="Q94" s="77"/>
      <c r="R94" s="77"/>
      <c r="S94" s="77"/>
      <c r="T94" s="77"/>
      <c r="U94" s="77"/>
      <c r="V94" s="77"/>
      <c r="W94" s="77"/>
      <c r="X94" s="77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5"/>
      <c r="BF94" s="251">
        <f>IF('参照欄'!AP$8=0,'特技シート'!B8,IF('参照欄'!AP$8=1,'特技シート'!B7,IF('参照欄'!AP$8=2,'特技シート'!B6,IF('参照欄'!AP$8=3,'特技シート'!B5,IF('参照欄'!AP$8=4,'特技シート'!B4,IF('参照欄'!AP$8=5,'特技シート'!B3,'特技シート'!B2))))))</f>
        <v>0</v>
      </c>
      <c r="BG94" s="251"/>
      <c r="BH94" s="251"/>
      <c r="BI94" s="251"/>
      <c r="BJ94" s="251"/>
      <c r="BK94" s="251"/>
      <c r="BL94" s="251"/>
      <c r="BM94" s="251"/>
      <c r="BN94" s="251"/>
      <c r="BO94" s="251">
        <f>IF('参照欄'!AP$8=0,'特技シート'!C8,IF('参照欄'!AP$8=1,'特技シート'!C7,IF('参照欄'!AP$8=2,'特技シート'!C6,IF('参照欄'!AP$8=3,'特技シート'!C5,IF('参照欄'!AP$8=4,'特技シート'!C4,IF('参照欄'!AP$8=5,'特技シート'!C3,'特技シート'!C2))))))</f>
        <v>0</v>
      </c>
      <c r="BP94" s="251"/>
      <c r="BQ94" s="251">
        <f>IF('参照欄'!AP$8=0,'特技シート'!D8,IF('参照欄'!AP$8=1,'特技シート'!D7,IF('参照欄'!AP$8=2,'特技シート'!D6,IF('参照欄'!AP$8=3,'特技シート'!D5,IF('参照欄'!AP$8=4,'特技シート'!D4,IF('参照欄'!AP$8=5,'特技シート'!D3,'特技シート'!D2))))))</f>
        <v>0</v>
      </c>
      <c r="BR94" s="251"/>
      <c r="BS94" s="251"/>
      <c r="BT94" s="251"/>
      <c r="BU94" s="355">
        <f>IF('参照欄'!AP$8=0,'特技シート'!E8,IF('参照欄'!AP$8=1,'特技シート'!E7,IF('参照欄'!AP$8=2,'特技シート'!E6,IF('参照欄'!AP$8=3,'特技シート'!E5,IF('参照欄'!AP$8=4,'特技シート'!E4,IF('参照欄'!AP$8=5,'特技シート'!E3,'特技シート'!E2))))))</f>
        <v>0</v>
      </c>
      <c r="BV94" s="356"/>
      <c r="BW94" s="356"/>
      <c r="BX94" s="356"/>
      <c r="BY94" s="356"/>
      <c r="BZ94" s="357"/>
      <c r="CA94" s="251">
        <f>IF('参照欄'!AP$8=0,'特技シート'!F8,IF('参照欄'!AP$8=1,'特技シート'!F7,IF('参照欄'!AP$8=2,'特技シート'!F6,IF('参照欄'!AP$8=3,'特技シート'!F5,IF('参照欄'!AP$8=4,'特技シート'!F4,IF('参照欄'!AP$8=5,'特技シート'!F3,'特技シート'!F2))))))</f>
        <v>0</v>
      </c>
      <c r="CB94" s="251"/>
      <c r="CC94" s="251"/>
      <c r="CD94" s="251"/>
      <c r="CE94" s="251">
        <f>IF('参照欄'!AP$8=0,'特技シート'!G8,IF('参照欄'!AP$8=1,'特技シート'!G7,IF('参照欄'!AP$8=2,'特技シート'!G6,IF('参照欄'!AP$8=3,'特技シート'!G5,IF('参照欄'!AP$8=4,'特技シート'!G4,IF('参照欄'!AP$8=5,'特技シート'!G3,'特技シート'!G2))))))</f>
        <v>0</v>
      </c>
      <c r="CF94" s="251"/>
      <c r="CG94" s="251"/>
      <c r="CH94" s="251">
        <f>IF('参照欄'!AP$8=0,'特技シート'!H8,IF('参照欄'!AP$8=1,'特技シート'!H7,IF('参照欄'!AP$8=2,'特技シート'!H6,IF('参照欄'!AP$8=3,'特技シート'!H5,IF('参照欄'!AP$8=4,'特技シート'!H4,IF('参照欄'!AP$8=5,'特技シート'!H3,'特技シート'!H2))))))</f>
        <v>0</v>
      </c>
      <c r="CI94" s="251"/>
      <c r="CJ94" s="251"/>
      <c r="CK94" s="140">
        <f>IF('参照欄'!AP$8=0,'特技シート'!I8,IF('参照欄'!AP$8=1,'特技シート'!I7,IF('参照欄'!AP$8=2,'特技シート'!I6,IF('参照欄'!AP$8=3,'特技シート'!I5,IF('参照欄'!AP$8=4,'特技シート'!I4,IF('参照欄'!AP$8=5,'特技シート'!I3,'特技シート'!I2))))))</f>
        <v>0</v>
      </c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2"/>
    </row>
    <row r="95" spans="2:118" s="16" customFormat="1" ht="6" customHeight="1" thickBot="1">
      <c r="B95" s="237"/>
      <c r="C95" s="238"/>
      <c r="D95" s="238"/>
      <c r="E95" s="238"/>
      <c r="F95" s="241"/>
      <c r="G95" s="241"/>
      <c r="H95" s="241"/>
      <c r="I95" s="241"/>
      <c r="J95" s="241"/>
      <c r="K95" s="242"/>
      <c r="L95" s="78"/>
      <c r="M95" s="70"/>
      <c r="N95" s="70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5"/>
      <c r="BF95" s="251"/>
      <c r="BG95" s="251"/>
      <c r="BH95" s="251"/>
      <c r="BI95" s="251"/>
      <c r="BJ95" s="251"/>
      <c r="BK95" s="251"/>
      <c r="BL95" s="251"/>
      <c r="BM95" s="251"/>
      <c r="BN95" s="251"/>
      <c r="BO95" s="251"/>
      <c r="BP95" s="251"/>
      <c r="BQ95" s="251"/>
      <c r="BR95" s="251"/>
      <c r="BS95" s="251"/>
      <c r="BT95" s="251"/>
      <c r="BU95" s="358"/>
      <c r="BV95" s="359"/>
      <c r="BW95" s="359"/>
      <c r="BX95" s="359"/>
      <c r="BY95" s="359"/>
      <c r="BZ95" s="360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143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5"/>
    </row>
    <row r="96" spans="2:118" s="16" customFormat="1" ht="6" customHeight="1">
      <c r="B96" s="237"/>
      <c r="C96" s="238"/>
      <c r="D96" s="238"/>
      <c r="E96" s="238"/>
      <c r="F96" s="241"/>
      <c r="G96" s="241"/>
      <c r="H96" s="241"/>
      <c r="I96" s="241"/>
      <c r="J96" s="241"/>
      <c r="K96" s="242"/>
      <c r="L96" s="70"/>
      <c r="M96" s="70"/>
      <c r="N96" s="247" t="s">
        <v>297</v>
      </c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76"/>
      <c r="AL96" s="76"/>
      <c r="AM96" s="64"/>
      <c r="AN96" s="64"/>
      <c r="AO96" s="64"/>
      <c r="AP96" s="79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5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1"/>
      <c r="BT96" s="251"/>
      <c r="BU96" s="361"/>
      <c r="BV96" s="362"/>
      <c r="BW96" s="362"/>
      <c r="BX96" s="362"/>
      <c r="BY96" s="362"/>
      <c r="BZ96" s="363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146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8"/>
    </row>
    <row r="97" spans="2:118" s="16" customFormat="1" ht="6" customHeight="1">
      <c r="B97" s="237"/>
      <c r="C97" s="238"/>
      <c r="D97" s="238"/>
      <c r="E97" s="238"/>
      <c r="F97" s="241"/>
      <c r="G97" s="241"/>
      <c r="H97" s="241"/>
      <c r="I97" s="241"/>
      <c r="J97" s="241"/>
      <c r="K97" s="242"/>
      <c r="L97" s="70"/>
      <c r="M97" s="70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76"/>
      <c r="AL97" s="76"/>
      <c r="AM97" s="214" t="s">
        <v>303</v>
      </c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6"/>
      <c r="BC97" s="64"/>
      <c r="BD97" s="64"/>
      <c r="BE97" s="65"/>
      <c r="BF97" s="251">
        <f>IF('参照欄'!AP$8=0,'特技シート'!B9,IF('参照欄'!AP$8=1,'特技シート'!B8,IF('参照欄'!AP$8=2,'特技シート'!B7,IF('参照欄'!AP$8=3,'特技シート'!B6,IF('参照欄'!AP$8=4,'特技シート'!B5,IF('参照欄'!AP$8=5,'特技シート'!B4,'特技シート'!B3))))))</f>
        <v>0</v>
      </c>
      <c r="BG97" s="251"/>
      <c r="BH97" s="251"/>
      <c r="BI97" s="251"/>
      <c r="BJ97" s="251"/>
      <c r="BK97" s="251"/>
      <c r="BL97" s="251"/>
      <c r="BM97" s="251"/>
      <c r="BN97" s="251"/>
      <c r="BO97" s="251">
        <f>IF('参照欄'!AP$8=0,'特技シート'!C9,IF('参照欄'!AP$8=1,'特技シート'!C8,IF('参照欄'!AP$8=2,'特技シート'!C7,IF('参照欄'!AP$8=3,'特技シート'!C6,IF('参照欄'!AP$8=4,'特技シート'!C5,IF('参照欄'!AP$8=5,'特技シート'!C4,'特技シート'!C3))))))</f>
        <v>0</v>
      </c>
      <c r="BP97" s="251"/>
      <c r="BQ97" s="251">
        <f>IF('参照欄'!AP$8=0,'特技シート'!D9,IF('参照欄'!AP$8=1,'特技シート'!D8,IF('参照欄'!AP$8=2,'特技シート'!D7,IF('参照欄'!AP$8=3,'特技シート'!D6,IF('参照欄'!AP$8=4,'特技シート'!D5,IF('参照欄'!AP$8=5,'特技シート'!D4,'特技シート'!D3))))))</f>
        <v>0</v>
      </c>
      <c r="BR97" s="251"/>
      <c r="BS97" s="251"/>
      <c r="BT97" s="251"/>
      <c r="BU97" s="355">
        <f>IF('参照欄'!AP$8=0,'特技シート'!E9,IF('参照欄'!AP$8=1,'特技シート'!E8,IF('参照欄'!AP$8=2,'特技シート'!E7,IF('参照欄'!AP$8=3,'特技シート'!E6,IF('参照欄'!AP$8=4,'特技シート'!E5,IF('参照欄'!AP$8=5,'特技シート'!E4,'特技シート'!E3))))))</f>
        <v>0</v>
      </c>
      <c r="BV97" s="356"/>
      <c r="BW97" s="356"/>
      <c r="BX97" s="356"/>
      <c r="BY97" s="356"/>
      <c r="BZ97" s="357"/>
      <c r="CA97" s="251">
        <f>IF('参照欄'!AP$8=0,'特技シート'!F9,IF('参照欄'!AP$8=1,'特技シート'!F8,IF('参照欄'!AP$8=2,'特技シート'!F7,IF('参照欄'!AP$8=3,'特技シート'!F6,IF('参照欄'!AP$8=4,'特技シート'!F5,IF('参照欄'!AP$8=5,'特技シート'!F4,'特技シート'!F3))))))</f>
        <v>0</v>
      </c>
      <c r="CB97" s="251"/>
      <c r="CC97" s="251"/>
      <c r="CD97" s="251"/>
      <c r="CE97" s="251">
        <f>IF('参照欄'!AP$8=0,'特技シート'!G9,IF('参照欄'!AP$8=1,'特技シート'!G8,IF('参照欄'!AP$8=2,'特技シート'!G7,IF('参照欄'!AP$8=3,'特技シート'!G6,IF('参照欄'!AP$8=4,'特技シート'!G5,IF('参照欄'!AP$8=5,'特技シート'!G4,'特技シート'!G3))))))</f>
        <v>0</v>
      </c>
      <c r="CF97" s="251"/>
      <c r="CG97" s="251"/>
      <c r="CH97" s="251">
        <f>IF('参照欄'!AP$8=0,'特技シート'!H9,IF('参照欄'!AP$8=1,'特技シート'!H8,IF('参照欄'!AP$8=2,'特技シート'!H7,IF('参照欄'!AP$8=3,'特技シート'!H6,IF('参照欄'!AP$8=4,'特技シート'!H5,IF('参照欄'!AP$8=5,'特技シート'!H4,'特技シート'!H3))))))</f>
        <v>0</v>
      </c>
      <c r="CI97" s="251"/>
      <c r="CJ97" s="251"/>
      <c r="CK97" s="140">
        <f>IF('参照欄'!AP$8=0,'特技シート'!I9,IF('参照欄'!AP$8=1,'特技シート'!I8,IF('参照欄'!AP$8=2,'特技シート'!I7,IF('参照欄'!AP$8=3,'特技シート'!I6,IF('参照欄'!AP$8=4,'特技シート'!I5,IF('参照欄'!AP$8=5,'特技シート'!I4,'特技シート'!I3))))))</f>
        <v>0</v>
      </c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2"/>
    </row>
    <row r="98" spans="2:118" s="16" customFormat="1" ht="6" customHeight="1">
      <c r="B98" s="237"/>
      <c r="C98" s="238"/>
      <c r="D98" s="238"/>
      <c r="E98" s="238"/>
      <c r="F98" s="241"/>
      <c r="G98" s="241"/>
      <c r="H98" s="241"/>
      <c r="I98" s="241"/>
      <c r="J98" s="241"/>
      <c r="K98" s="242"/>
      <c r="L98" s="70"/>
      <c r="M98" s="70"/>
      <c r="N98" s="286" t="str">
        <f>'基本シート'!U5</f>
        <v>・ガイアを守る</v>
      </c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8"/>
      <c r="AK98" s="76"/>
      <c r="AL98" s="76"/>
      <c r="AM98" s="217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6"/>
      <c r="BC98" s="64"/>
      <c r="BD98" s="64"/>
      <c r="BE98" s="65"/>
      <c r="BF98" s="251"/>
      <c r="BG98" s="251"/>
      <c r="BH98" s="251"/>
      <c r="BI98" s="251"/>
      <c r="BJ98" s="251"/>
      <c r="BK98" s="251"/>
      <c r="BL98" s="251"/>
      <c r="BM98" s="251"/>
      <c r="BN98" s="251"/>
      <c r="BO98" s="251"/>
      <c r="BP98" s="251"/>
      <c r="BQ98" s="251"/>
      <c r="BR98" s="251"/>
      <c r="BS98" s="251"/>
      <c r="BT98" s="251"/>
      <c r="BU98" s="358"/>
      <c r="BV98" s="359"/>
      <c r="BW98" s="359"/>
      <c r="BX98" s="359"/>
      <c r="BY98" s="359"/>
      <c r="BZ98" s="360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143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5"/>
    </row>
    <row r="99" spans="2:118" s="16" customFormat="1" ht="6" customHeight="1">
      <c r="B99" s="235" t="s">
        <v>298</v>
      </c>
      <c r="C99" s="236"/>
      <c r="D99" s="236"/>
      <c r="E99" s="236"/>
      <c r="F99" s="239"/>
      <c r="G99" s="239"/>
      <c r="H99" s="239"/>
      <c r="I99" s="239"/>
      <c r="J99" s="239"/>
      <c r="K99" s="240"/>
      <c r="L99" s="70"/>
      <c r="M99" s="70"/>
      <c r="N99" s="289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0"/>
      <c r="AH99" s="290"/>
      <c r="AI99" s="290"/>
      <c r="AJ99" s="291"/>
      <c r="AK99" s="76"/>
      <c r="AL99" s="66"/>
      <c r="AM99" s="217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6"/>
      <c r="BC99" s="64"/>
      <c r="BD99" s="64"/>
      <c r="BE99" s="65"/>
      <c r="BF99" s="251"/>
      <c r="BG99" s="251"/>
      <c r="BH99" s="251"/>
      <c r="BI99" s="251"/>
      <c r="BJ99" s="251"/>
      <c r="BK99" s="251"/>
      <c r="BL99" s="251"/>
      <c r="BM99" s="251"/>
      <c r="BN99" s="251"/>
      <c r="BO99" s="251"/>
      <c r="BP99" s="251"/>
      <c r="BQ99" s="251"/>
      <c r="BR99" s="251"/>
      <c r="BS99" s="251"/>
      <c r="BT99" s="251"/>
      <c r="BU99" s="361"/>
      <c r="BV99" s="362"/>
      <c r="BW99" s="362"/>
      <c r="BX99" s="362"/>
      <c r="BY99" s="362"/>
      <c r="BZ99" s="363"/>
      <c r="CA99" s="251"/>
      <c r="CB99" s="251"/>
      <c r="CC99" s="251"/>
      <c r="CD99" s="251"/>
      <c r="CE99" s="251"/>
      <c r="CF99" s="251"/>
      <c r="CG99" s="251"/>
      <c r="CH99" s="251"/>
      <c r="CI99" s="251"/>
      <c r="CJ99" s="251"/>
      <c r="CK99" s="146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8"/>
    </row>
    <row r="100" spans="2:118" s="16" customFormat="1" ht="6" customHeight="1">
      <c r="B100" s="237"/>
      <c r="C100" s="238"/>
      <c r="D100" s="238"/>
      <c r="E100" s="238"/>
      <c r="F100" s="241"/>
      <c r="G100" s="241"/>
      <c r="H100" s="241"/>
      <c r="I100" s="241"/>
      <c r="J100" s="241"/>
      <c r="K100" s="242"/>
      <c r="L100" s="70"/>
      <c r="M100" s="70"/>
      <c r="N100" s="292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4"/>
      <c r="AK100" s="76"/>
      <c r="AL100" s="66"/>
      <c r="AM100" s="218">
        <f>'基本シート'!AG5</f>
        <v>0</v>
      </c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3"/>
      <c r="BC100" s="64"/>
      <c r="BD100" s="64"/>
      <c r="BE100" s="65"/>
      <c r="BF100" s="251">
        <f>IF('参照欄'!AP$8=0,'特技シート'!B10,IF('参照欄'!AP$8=1,'特技シート'!B9,IF('参照欄'!AP$8=2,'特技シート'!B8,IF('参照欄'!AP$8=3,'特技シート'!B7,IF('参照欄'!AP$8=4,'特技シート'!B6,IF('参照欄'!AP$8=5,'特技シート'!B5,'特技シート'!B4))))))</f>
        <v>0</v>
      </c>
      <c r="BG100" s="251"/>
      <c r="BH100" s="251"/>
      <c r="BI100" s="251"/>
      <c r="BJ100" s="251"/>
      <c r="BK100" s="251"/>
      <c r="BL100" s="251"/>
      <c r="BM100" s="251"/>
      <c r="BN100" s="251"/>
      <c r="BO100" s="251">
        <f>IF('参照欄'!AP$8=0,'特技シート'!C10,IF('参照欄'!AP$8=1,'特技シート'!C9,IF('参照欄'!AP$8=2,'特技シート'!C8,IF('参照欄'!AP$8=3,'特技シート'!C7,IF('参照欄'!AP$8=4,'特技シート'!C6,IF('参照欄'!AP$8=5,'特技シート'!C5,'特技シート'!C4))))))</f>
        <v>0</v>
      </c>
      <c r="BP100" s="251"/>
      <c r="BQ100" s="251">
        <f>IF('参照欄'!AP$8=0,'特技シート'!D10,IF('参照欄'!AP$8=1,'特技シート'!D9,IF('参照欄'!AP$8=2,'特技シート'!D8,IF('参照欄'!AP$8=3,'特技シート'!D7,IF('参照欄'!AP$8=4,'特技シート'!D6,IF('参照欄'!AP$8=5,'特技シート'!D5,'特技シート'!D4))))))</f>
        <v>0</v>
      </c>
      <c r="BR100" s="251"/>
      <c r="BS100" s="251"/>
      <c r="BT100" s="251"/>
      <c r="BU100" s="355">
        <f>IF('参照欄'!AP$8=0,'特技シート'!E10,IF('参照欄'!AP$8=1,'特技シート'!E9,IF('参照欄'!AP$8=2,'特技シート'!E8,IF('参照欄'!AP$8=3,'特技シート'!E7,IF('参照欄'!AP$8=4,'特技シート'!E6,IF('参照欄'!AP$8=5,'特技シート'!E5,'特技シート'!E4))))))</f>
        <v>0</v>
      </c>
      <c r="BV100" s="356"/>
      <c r="BW100" s="356"/>
      <c r="BX100" s="356"/>
      <c r="BY100" s="356"/>
      <c r="BZ100" s="357"/>
      <c r="CA100" s="251">
        <f>IF('参照欄'!AP$8=0,'特技シート'!F10,IF('参照欄'!AP$8=1,'特技シート'!F9,IF('参照欄'!AP$8=2,'特技シート'!F8,IF('参照欄'!AP$8=3,'特技シート'!F7,IF('参照欄'!AP$8=4,'特技シート'!F6,IF('参照欄'!AP$8=5,'特技シート'!F5,'特技シート'!F4))))))</f>
        <v>0</v>
      </c>
      <c r="CB100" s="251"/>
      <c r="CC100" s="251"/>
      <c r="CD100" s="251"/>
      <c r="CE100" s="251">
        <f>IF('参照欄'!AP$8=0,'特技シート'!G10,IF('参照欄'!AP$8=1,'特技シート'!G9,IF('参照欄'!AP$8=2,'特技シート'!G8,IF('参照欄'!AP$8=3,'特技シート'!G7,IF('参照欄'!AP$8=4,'特技シート'!G6,IF('参照欄'!AP$8=5,'特技シート'!G5,'特技シート'!G4))))))</f>
        <v>0</v>
      </c>
      <c r="CF100" s="251"/>
      <c r="CG100" s="251"/>
      <c r="CH100" s="251">
        <f>IF('参照欄'!AP$8=0,'特技シート'!H10,IF('参照欄'!AP$8=1,'特技シート'!H9,IF('参照欄'!AP$8=2,'特技シート'!H8,IF('参照欄'!AP$8=3,'特技シート'!H7,IF('参照欄'!AP$8=4,'特技シート'!H6,IF('参照欄'!AP$8=5,'特技シート'!H5,'特技シート'!H4))))))</f>
        <v>0</v>
      </c>
      <c r="CI100" s="251"/>
      <c r="CJ100" s="251"/>
      <c r="CK100" s="140">
        <f>IF('参照欄'!AP$8=0,'特技シート'!I10,IF('参照欄'!AP$8=1,'特技シート'!I9,IF('参照欄'!AP$8=2,'特技シート'!I8,IF('参照欄'!AP$8=3,'特技シート'!I7,IF('参照欄'!AP$8=4,'特技シート'!I6,IF('参照欄'!AP$8=5,'特技シート'!I5,'特技シート'!I4))))))</f>
        <v>0</v>
      </c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2"/>
    </row>
    <row r="101" spans="2:118" s="16" customFormat="1" ht="6" customHeight="1" thickBot="1">
      <c r="B101" s="237"/>
      <c r="C101" s="238"/>
      <c r="D101" s="238"/>
      <c r="E101" s="238"/>
      <c r="F101" s="241"/>
      <c r="G101" s="241"/>
      <c r="H101" s="241"/>
      <c r="I101" s="241"/>
      <c r="J101" s="241"/>
      <c r="K101" s="242"/>
      <c r="L101" s="70"/>
      <c r="M101" s="70"/>
      <c r="N101" s="295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7"/>
      <c r="AK101" s="76"/>
      <c r="AL101" s="66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3"/>
      <c r="BC101" s="64"/>
      <c r="BD101" s="64"/>
      <c r="BE101" s="65"/>
      <c r="BF101" s="251"/>
      <c r="BG101" s="251"/>
      <c r="BH101" s="251"/>
      <c r="BI101" s="251"/>
      <c r="BJ101" s="251"/>
      <c r="BK101" s="251"/>
      <c r="BL101" s="251"/>
      <c r="BM101" s="251"/>
      <c r="BN101" s="251"/>
      <c r="BO101" s="251"/>
      <c r="BP101" s="251"/>
      <c r="BQ101" s="251"/>
      <c r="BR101" s="251"/>
      <c r="BS101" s="251"/>
      <c r="BT101" s="251"/>
      <c r="BU101" s="358"/>
      <c r="BV101" s="359"/>
      <c r="BW101" s="359"/>
      <c r="BX101" s="359"/>
      <c r="BY101" s="359"/>
      <c r="BZ101" s="360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143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5"/>
    </row>
    <row r="102" spans="2:118" s="16" customFormat="1" ht="6" customHeight="1">
      <c r="B102" s="237"/>
      <c r="C102" s="238"/>
      <c r="D102" s="238"/>
      <c r="E102" s="238"/>
      <c r="F102" s="241"/>
      <c r="G102" s="241"/>
      <c r="H102" s="241"/>
      <c r="I102" s="241"/>
      <c r="J102" s="241"/>
      <c r="K102" s="242"/>
      <c r="L102" s="72"/>
      <c r="M102" s="73"/>
      <c r="N102" s="298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300"/>
      <c r="AK102" s="76"/>
      <c r="AL102" s="66"/>
      <c r="AM102" s="211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3"/>
      <c r="BC102" s="64"/>
      <c r="BD102" s="64"/>
      <c r="BE102" s="65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1"/>
      <c r="BT102" s="251"/>
      <c r="BU102" s="361"/>
      <c r="BV102" s="362"/>
      <c r="BW102" s="362"/>
      <c r="BX102" s="362"/>
      <c r="BY102" s="362"/>
      <c r="BZ102" s="363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146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8"/>
    </row>
    <row r="103" spans="2:118" s="16" customFormat="1" ht="6" customHeight="1">
      <c r="B103" s="237"/>
      <c r="C103" s="238"/>
      <c r="D103" s="238"/>
      <c r="E103" s="238"/>
      <c r="F103" s="241"/>
      <c r="G103" s="241"/>
      <c r="H103" s="241"/>
      <c r="I103" s="241"/>
      <c r="J103" s="241"/>
      <c r="K103" s="242"/>
      <c r="L103" s="70"/>
      <c r="M103" s="70"/>
      <c r="N103" s="301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3"/>
      <c r="AK103" s="76"/>
      <c r="AL103" s="76"/>
      <c r="AM103" s="218">
        <f>'基本シート'!AG6</f>
        <v>0</v>
      </c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3"/>
      <c r="BC103" s="64"/>
      <c r="BD103" s="64"/>
      <c r="BE103" s="65"/>
      <c r="BF103" s="251">
        <f>IF('参照欄'!AP$8=0,'特技シート'!B11,IF('参照欄'!AP$8=1,'特技シート'!B10,IF('参照欄'!AP$8=2,'特技シート'!B9,IF('参照欄'!AP$8=3,'特技シート'!B8,IF('参照欄'!AP$8=4,'特技シート'!B7,IF('参照欄'!AP$8=5,'特技シート'!B6,'特技シート'!B5))))))</f>
        <v>0</v>
      </c>
      <c r="BG103" s="251"/>
      <c r="BH103" s="251"/>
      <c r="BI103" s="251"/>
      <c r="BJ103" s="251"/>
      <c r="BK103" s="251"/>
      <c r="BL103" s="251"/>
      <c r="BM103" s="251"/>
      <c r="BN103" s="251"/>
      <c r="BO103" s="251">
        <f>IF('参照欄'!AP$8=0,'特技シート'!C11,IF('参照欄'!AP$8=1,'特技シート'!C10,IF('参照欄'!AP$8=2,'特技シート'!C9,IF('参照欄'!AP$8=3,'特技シート'!C8,IF('参照欄'!AP$8=4,'特技シート'!C7,IF('参照欄'!AP$8=5,'特技シート'!C6,'特技シート'!C5))))))</f>
        <v>0</v>
      </c>
      <c r="BP103" s="251"/>
      <c r="BQ103" s="251">
        <f>IF('参照欄'!AP$8=0,'特技シート'!D11,IF('参照欄'!AP$8=1,'特技シート'!D10,IF('参照欄'!AP$8=2,'特技シート'!D9,IF('参照欄'!AP$8=3,'特技シート'!D8,IF('参照欄'!AP$8=4,'特技シート'!D7,IF('参照欄'!AP$8=5,'特技シート'!D6,'特技シート'!D5))))))</f>
        <v>0</v>
      </c>
      <c r="BR103" s="251"/>
      <c r="BS103" s="251"/>
      <c r="BT103" s="251"/>
      <c r="BU103" s="355">
        <f>IF('参照欄'!AP$8=0,'特技シート'!E11,IF('参照欄'!AP$8=1,'特技シート'!E10,IF('参照欄'!AP$8=2,'特技シート'!E9,IF('参照欄'!AP$8=3,'特技シート'!E8,IF('参照欄'!AP$8=4,'特技シート'!E7,IF('参照欄'!AP$8=5,'特技シート'!E6,'特技シート'!E5))))))</f>
        <v>0</v>
      </c>
      <c r="BV103" s="356"/>
      <c r="BW103" s="356"/>
      <c r="BX103" s="356"/>
      <c r="BY103" s="356"/>
      <c r="BZ103" s="357"/>
      <c r="CA103" s="251">
        <f>IF('参照欄'!AP$8=0,'特技シート'!F11,IF('参照欄'!AP$8=1,'特技シート'!F10,IF('参照欄'!AP$8=2,'特技シート'!F9,IF('参照欄'!AP$8=3,'特技シート'!F8,IF('参照欄'!AP$8=4,'特技シート'!F7,IF('参照欄'!AP$8=5,'特技シート'!F6,'特技シート'!F5))))))</f>
        <v>0</v>
      </c>
      <c r="CB103" s="251"/>
      <c r="CC103" s="251"/>
      <c r="CD103" s="251"/>
      <c r="CE103" s="251">
        <f>IF('参照欄'!AP$8=0,'特技シート'!G11,IF('参照欄'!AP$8=1,'特技シート'!G10,IF('参照欄'!AP$8=2,'特技シート'!G9,IF('参照欄'!AP$8=3,'特技シート'!G8,IF('参照欄'!AP$8=4,'特技シート'!G7,IF('参照欄'!AP$8=5,'特技シート'!G6,'特技シート'!G5))))))</f>
        <v>0</v>
      </c>
      <c r="CF103" s="251"/>
      <c r="CG103" s="251"/>
      <c r="CH103" s="251">
        <f>IF('参照欄'!AP$8=0,'特技シート'!H11,IF('参照欄'!AP$8=1,'特技シート'!H10,IF('参照欄'!AP$8=2,'特技シート'!H9,IF('参照欄'!AP$8=3,'特技シート'!H8,IF('参照欄'!AP$8=4,'特技シート'!H7,IF('参照欄'!AP$8=5,'特技シート'!H6,'特技シート'!H5))))))</f>
        <v>0</v>
      </c>
      <c r="CI103" s="251"/>
      <c r="CJ103" s="251"/>
      <c r="CK103" s="140">
        <f>IF('参照欄'!AP$8=0,'特技シート'!I11,IF('参照欄'!AP$8=1,'特技シート'!I10,IF('参照欄'!AP$8=2,'特技シート'!I9,IF('参照欄'!AP$8=3,'特技シート'!I8,IF('参照欄'!AP$8=4,'特技シート'!I7,IF('参照欄'!AP$8=5,'特技シート'!I6,'特技シート'!I5))))))</f>
        <v>0</v>
      </c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2"/>
    </row>
    <row r="104" spans="2:118" s="16" customFormat="1" ht="6" customHeight="1">
      <c r="B104" s="237"/>
      <c r="C104" s="238"/>
      <c r="D104" s="238"/>
      <c r="E104" s="238"/>
      <c r="F104" s="241"/>
      <c r="G104" s="241"/>
      <c r="H104" s="241"/>
      <c r="I104" s="241"/>
      <c r="J104" s="241"/>
      <c r="K104" s="242"/>
      <c r="L104" s="70"/>
      <c r="M104" s="70"/>
      <c r="N104" s="70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211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3"/>
      <c r="BC104" s="64"/>
      <c r="BD104" s="64"/>
      <c r="BE104" s="65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1"/>
      <c r="BP104" s="251"/>
      <c r="BQ104" s="251"/>
      <c r="BR104" s="251"/>
      <c r="BS104" s="251"/>
      <c r="BT104" s="251"/>
      <c r="BU104" s="358"/>
      <c r="BV104" s="359"/>
      <c r="BW104" s="359"/>
      <c r="BX104" s="359"/>
      <c r="BY104" s="359"/>
      <c r="BZ104" s="360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143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5"/>
    </row>
    <row r="105" spans="2:118" s="16" customFormat="1" ht="6" customHeight="1">
      <c r="B105" s="235" t="s">
        <v>299</v>
      </c>
      <c r="C105" s="236"/>
      <c r="D105" s="236"/>
      <c r="E105" s="236"/>
      <c r="F105" s="239"/>
      <c r="G105" s="239"/>
      <c r="H105" s="239"/>
      <c r="I105" s="239"/>
      <c r="J105" s="239"/>
      <c r="K105" s="240"/>
      <c r="L105" s="70"/>
      <c r="M105" s="70"/>
      <c r="N105" s="70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211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3"/>
      <c r="BC105" s="64"/>
      <c r="BD105" s="64"/>
      <c r="BE105" s="65"/>
      <c r="BF105" s="251"/>
      <c r="BG105" s="251"/>
      <c r="BH105" s="251"/>
      <c r="BI105" s="251"/>
      <c r="BJ105" s="251"/>
      <c r="BK105" s="251"/>
      <c r="BL105" s="251"/>
      <c r="BM105" s="251"/>
      <c r="BN105" s="251"/>
      <c r="BO105" s="251"/>
      <c r="BP105" s="251"/>
      <c r="BQ105" s="251"/>
      <c r="BR105" s="251"/>
      <c r="BS105" s="251"/>
      <c r="BT105" s="251"/>
      <c r="BU105" s="361"/>
      <c r="BV105" s="362"/>
      <c r="BW105" s="362"/>
      <c r="BX105" s="362"/>
      <c r="BY105" s="362"/>
      <c r="BZ105" s="363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146"/>
      <c r="CL105" s="147"/>
      <c r="CM105" s="147"/>
      <c r="CN105" s="147"/>
      <c r="CO105" s="147"/>
      <c r="CP105" s="147"/>
      <c r="CQ105" s="147"/>
      <c r="CR105" s="147"/>
      <c r="CS105" s="147"/>
      <c r="CT105" s="147"/>
      <c r="CU105" s="147"/>
      <c r="CV105" s="147"/>
      <c r="CW105" s="147"/>
      <c r="CX105" s="147"/>
      <c r="CY105" s="147"/>
      <c r="CZ105" s="147"/>
      <c r="DA105" s="147"/>
      <c r="DB105" s="147"/>
      <c r="DC105" s="147"/>
      <c r="DD105" s="147"/>
      <c r="DE105" s="147"/>
      <c r="DF105" s="147"/>
      <c r="DG105" s="147"/>
      <c r="DH105" s="147"/>
      <c r="DI105" s="147"/>
      <c r="DJ105" s="147"/>
      <c r="DK105" s="147"/>
      <c r="DL105" s="147"/>
      <c r="DM105" s="147"/>
      <c r="DN105" s="148"/>
    </row>
    <row r="106" spans="2:118" s="16" customFormat="1" ht="6" customHeight="1">
      <c r="B106" s="237"/>
      <c r="C106" s="238"/>
      <c r="D106" s="238"/>
      <c r="E106" s="238"/>
      <c r="F106" s="241"/>
      <c r="G106" s="241"/>
      <c r="H106" s="241"/>
      <c r="I106" s="241"/>
      <c r="J106" s="241"/>
      <c r="K106" s="242"/>
      <c r="L106" s="70"/>
      <c r="M106" s="70"/>
      <c r="N106" s="247" t="s">
        <v>294</v>
      </c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 t="s">
        <v>295</v>
      </c>
      <c r="AE106" s="247"/>
      <c r="AF106" s="247"/>
      <c r="AG106" s="247"/>
      <c r="AH106" s="247"/>
      <c r="AI106" s="247"/>
      <c r="AJ106" s="247"/>
      <c r="AK106" s="76"/>
      <c r="AL106" s="76"/>
      <c r="AM106" s="218">
        <f>'基本シート'!AG7</f>
        <v>0</v>
      </c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3"/>
      <c r="BC106" s="64"/>
      <c r="BD106" s="64"/>
      <c r="BE106" s="65"/>
      <c r="BF106" s="251">
        <f>IF('参照欄'!AP$8=0,'特技シート'!B12,IF('参照欄'!AP$8=1,'特技シート'!B11,IF('参照欄'!AP$8=2,'特技シート'!B10,IF('参照欄'!AP$8=3,'特技シート'!B9,IF('参照欄'!AP$8=4,'特技シート'!B8,IF('参照欄'!AP$8=5,'特技シート'!B7,'特技シート'!B6))))))</f>
        <v>0</v>
      </c>
      <c r="BG106" s="251"/>
      <c r="BH106" s="251"/>
      <c r="BI106" s="251"/>
      <c r="BJ106" s="251"/>
      <c r="BK106" s="251"/>
      <c r="BL106" s="251"/>
      <c r="BM106" s="251"/>
      <c r="BN106" s="251"/>
      <c r="BO106" s="251">
        <f>IF('参照欄'!AP$8=0,'特技シート'!C12,IF('参照欄'!AP$8=1,'特技シート'!C11,IF('参照欄'!AP$8=2,'特技シート'!C10,IF('参照欄'!AP$8=3,'特技シート'!C9,IF('参照欄'!AP$8=4,'特技シート'!C8,IF('参照欄'!AP$8=5,'特技シート'!C7,'特技シート'!C6))))))</f>
        <v>0</v>
      </c>
      <c r="BP106" s="251"/>
      <c r="BQ106" s="251">
        <f>IF('参照欄'!AP$8=0,'特技シート'!D12,IF('参照欄'!AP$8=1,'特技シート'!D11,IF('参照欄'!AP$8=2,'特技シート'!D10,IF('参照欄'!AP$8=3,'特技シート'!D9,IF('参照欄'!AP$8=4,'特技シート'!D8,IF('参照欄'!AP$8=5,'特技シート'!D7,'特技シート'!D6))))))</f>
        <v>0</v>
      </c>
      <c r="BR106" s="251"/>
      <c r="BS106" s="251"/>
      <c r="BT106" s="251"/>
      <c r="BU106" s="355">
        <f>IF('参照欄'!AP$8=0,'特技シート'!E12,IF('参照欄'!AP$8=1,'特技シート'!E11,IF('参照欄'!AP$8=2,'特技シート'!E10,IF('参照欄'!AP$8=3,'特技シート'!E9,IF('参照欄'!AP$8=4,'特技シート'!E8,IF('参照欄'!AP$8=5,'特技シート'!E7,'特技シート'!E6))))))</f>
        <v>0</v>
      </c>
      <c r="BV106" s="356"/>
      <c r="BW106" s="356"/>
      <c r="BX106" s="356"/>
      <c r="BY106" s="356"/>
      <c r="BZ106" s="357"/>
      <c r="CA106" s="251">
        <f>IF('参照欄'!AP$8=0,'特技シート'!F12,IF('参照欄'!AP$8=1,'特技シート'!F11,IF('参照欄'!AP$8=2,'特技シート'!F10,IF('参照欄'!AP$8=3,'特技シート'!F9,IF('参照欄'!AP$8=4,'特技シート'!F8,IF('参照欄'!AP$8=5,'特技シート'!F7,'特技シート'!F6))))))</f>
        <v>0</v>
      </c>
      <c r="CB106" s="251"/>
      <c r="CC106" s="251"/>
      <c r="CD106" s="251"/>
      <c r="CE106" s="251">
        <f>IF('参照欄'!AP$8=0,'特技シート'!G12,IF('参照欄'!AP$8=1,'特技シート'!G11,IF('参照欄'!AP$8=2,'特技シート'!G10,IF('参照欄'!AP$8=3,'特技シート'!G9,IF('参照欄'!AP$8=4,'特技シート'!G8,IF('参照欄'!AP$8=5,'特技シート'!G7,'特技シート'!G6))))))</f>
        <v>0</v>
      </c>
      <c r="CF106" s="251"/>
      <c r="CG106" s="251"/>
      <c r="CH106" s="251">
        <f>IF('参照欄'!AP$8=0,'特技シート'!H12,IF('参照欄'!AP$8=1,'特技シート'!H11,IF('参照欄'!AP$8=2,'特技シート'!H10,IF('参照欄'!AP$8=3,'特技シート'!H9,IF('参照欄'!AP$8=4,'特技シート'!H8,IF('参照欄'!AP$8=5,'特技シート'!H7,'特技シート'!H6))))))</f>
        <v>0</v>
      </c>
      <c r="CI106" s="251"/>
      <c r="CJ106" s="251"/>
      <c r="CK106" s="140">
        <f>IF('参照欄'!AP$8=0,'特技シート'!I12,IF('参照欄'!AP$8=1,'特技シート'!I11,IF('参照欄'!AP$8=2,'特技シート'!I10,IF('参照欄'!AP$8=3,'特技シート'!I9,IF('参照欄'!AP$8=4,'特技シート'!I8,IF('参照欄'!AP$8=5,'特技シート'!I7,'特技シート'!I6))))))</f>
        <v>0</v>
      </c>
      <c r="CL106" s="141"/>
      <c r="CM106" s="141"/>
      <c r="CN106" s="141"/>
      <c r="CO106" s="141"/>
      <c r="CP106" s="141"/>
      <c r="CQ106" s="141"/>
      <c r="CR106" s="141"/>
      <c r="CS106" s="141"/>
      <c r="CT106" s="141"/>
      <c r="CU106" s="141"/>
      <c r="CV106" s="141"/>
      <c r="CW106" s="141"/>
      <c r="CX106" s="141"/>
      <c r="CY106" s="141"/>
      <c r="CZ106" s="141"/>
      <c r="DA106" s="141"/>
      <c r="DB106" s="141"/>
      <c r="DC106" s="141"/>
      <c r="DD106" s="141"/>
      <c r="DE106" s="141"/>
      <c r="DF106" s="141"/>
      <c r="DG106" s="141"/>
      <c r="DH106" s="141"/>
      <c r="DI106" s="141"/>
      <c r="DJ106" s="141"/>
      <c r="DK106" s="141"/>
      <c r="DL106" s="141"/>
      <c r="DM106" s="141"/>
      <c r="DN106" s="142"/>
    </row>
    <row r="107" spans="2:118" s="16" customFormat="1" ht="6" customHeight="1">
      <c r="B107" s="237"/>
      <c r="C107" s="238"/>
      <c r="D107" s="238"/>
      <c r="E107" s="238"/>
      <c r="F107" s="241"/>
      <c r="G107" s="241"/>
      <c r="H107" s="241"/>
      <c r="I107" s="241"/>
      <c r="J107" s="241"/>
      <c r="K107" s="242"/>
      <c r="L107" s="70"/>
      <c r="M107" s="70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76"/>
      <c r="AL107" s="76"/>
      <c r="AM107" s="211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3"/>
      <c r="BC107" s="64"/>
      <c r="BD107" s="64"/>
      <c r="BE107" s="65"/>
      <c r="BF107" s="251"/>
      <c r="BG107" s="251"/>
      <c r="BH107" s="251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358"/>
      <c r="BV107" s="359"/>
      <c r="BW107" s="359"/>
      <c r="BX107" s="359"/>
      <c r="BY107" s="359"/>
      <c r="BZ107" s="360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143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5"/>
    </row>
    <row r="108" spans="2:118" s="16" customFormat="1" ht="6" customHeight="1" thickBot="1">
      <c r="B108" s="237"/>
      <c r="C108" s="238"/>
      <c r="D108" s="238"/>
      <c r="E108" s="238"/>
      <c r="F108" s="241"/>
      <c r="G108" s="241"/>
      <c r="H108" s="241"/>
      <c r="I108" s="241"/>
      <c r="J108" s="241"/>
      <c r="K108" s="242"/>
      <c r="L108" s="70"/>
      <c r="M108" s="70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9"/>
      <c r="AE108" s="250"/>
      <c r="AF108" s="250"/>
      <c r="AG108" s="250"/>
      <c r="AH108" s="250"/>
      <c r="AI108" s="250"/>
      <c r="AJ108" s="250"/>
      <c r="AK108" s="76"/>
      <c r="AL108" s="76"/>
      <c r="AM108" s="211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3"/>
      <c r="BC108" s="64"/>
      <c r="BD108" s="64"/>
      <c r="BE108" s="65"/>
      <c r="BF108" s="251"/>
      <c r="BG108" s="251"/>
      <c r="BH108" s="251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361"/>
      <c r="BV108" s="362"/>
      <c r="BW108" s="362"/>
      <c r="BX108" s="362"/>
      <c r="BY108" s="362"/>
      <c r="BZ108" s="363"/>
      <c r="CA108" s="251"/>
      <c r="CB108" s="251"/>
      <c r="CC108" s="251"/>
      <c r="CD108" s="251"/>
      <c r="CE108" s="251"/>
      <c r="CF108" s="251"/>
      <c r="CG108" s="251"/>
      <c r="CH108" s="251"/>
      <c r="CI108" s="251"/>
      <c r="CJ108" s="251"/>
      <c r="CK108" s="146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8"/>
    </row>
    <row r="109" spans="2:118" s="16" customFormat="1" ht="6" customHeight="1">
      <c r="B109" s="237"/>
      <c r="C109" s="238"/>
      <c r="D109" s="238"/>
      <c r="E109" s="238"/>
      <c r="F109" s="241"/>
      <c r="G109" s="241"/>
      <c r="H109" s="241"/>
      <c r="I109" s="241"/>
      <c r="J109" s="241"/>
      <c r="K109" s="242"/>
      <c r="L109" s="80"/>
      <c r="M109" s="81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50"/>
      <c r="AE109" s="250"/>
      <c r="AF109" s="250"/>
      <c r="AG109" s="250"/>
      <c r="AH109" s="250"/>
      <c r="AI109" s="250"/>
      <c r="AJ109" s="250"/>
      <c r="AK109" s="76"/>
      <c r="AL109" s="76"/>
      <c r="AM109" s="211">
        <f>'基本シート'!AG8</f>
        <v>0</v>
      </c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3"/>
      <c r="BC109" s="64"/>
      <c r="BD109" s="64"/>
      <c r="BE109" s="65"/>
      <c r="BF109" s="251">
        <f>IF('参照欄'!AP$8=0,'特技シート'!B13,IF('参照欄'!AP$8=1,'特技シート'!B12,IF('参照欄'!AP$8=2,'特技シート'!B11,IF('参照欄'!AP$8=3,'特技シート'!B10,IF('参照欄'!AP$8=4,'特技シート'!B9,IF('参照欄'!AP$8=5,'特技シート'!B8,'特技シート'!B7))))))</f>
        <v>0</v>
      </c>
      <c r="BG109" s="251"/>
      <c r="BH109" s="251"/>
      <c r="BI109" s="251"/>
      <c r="BJ109" s="251"/>
      <c r="BK109" s="251"/>
      <c r="BL109" s="251"/>
      <c r="BM109" s="251"/>
      <c r="BN109" s="251"/>
      <c r="BO109" s="251">
        <f>IF('参照欄'!AP$8=0,'特技シート'!C13,IF('参照欄'!AP$8=1,'特技シート'!C12,IF('参照欄'!AP$8=2,'特技シート'!C11,IF('参照欄'!AP$8=3,'特技シート'!C10,IF('参照欄'!AP$8=4,'特技シート'!C9,IF('参照欄'!AP$8=5,'特技シート'!C8,'特技シート'!C7))))))</f>
        <v>0</v>
      </c>
      <c r="BP109" s="251"/>
      <c r="BQ109" s="251">
        <f>IF('参照欄'!AP$8=0,'特技シート'!D13,IF('参照欄'!AP$8=1,'特技シート'!D12,IF('参照欄'!AP$8=2,'特技シート'!D11,IF('参照欄'!AP$8=3,'特技シート'!D10,IF('参照欄'!AP$8=4,'特技シート'!D9,IF('参照欄'!AP$8=5,'特技シート'!D8,'特技シート'!D7))))))</f>
        <v>0</v>
      </c>
      <c r="BR109" s="251"/>
      <c r="BS109" s="251"/>
      <c r="BT109" s="251"/>
      <c r="BU109" s="355">
        <f>IF('参照欄'!AP$8=0,'特技シート'!E13,IF('参照欄'!AP$8=1,'特技シート'!E12,IF('参照欄'!AP$8=2,'特技シート'!E11,IF('参照欄'!AP$8=3,'特技シート'!E10,IF('参照欄'!AP$8=4,'特技シート'!E9,IF('参照欄'!AP$8=5,'特技シート'!E8,'特技シート'!E7))))))</f>
        <v>0</v>
      </c>
      <c r="BV109" s="356"/>
      <c r="BW109" s="356"/>
      <c r="BX109" s="356"/>
      <c r="BY109" s="356"/>
      <c r="BZ109" s="357"/>
      <c r="CA109" s="251">
        <f>IF('参照欄'!AP$8=0,'特技シート'!F13,IF('参照欄'!AP$8=1,'特技シート'!F12,IF('参照欄'!AP$8=2,'特技シート'!F11,IF('参照欄'!AP$8=3,'特技シート'!F10,IF('参照欄'!AP$8=4,'特技シート'!F9,IF('参照欄'!AP$8=5,'特技シート'!F8,'特技シート'!F7))))))</f>
        <v>0</v>
      </c>
      <c r="CB109" s="251"/>
      <c r="CC109" s="251"/>
      <c r="CD109" s="251"/>
      <c r="CE109" s="251">
        <f>IF('参照欄'!AP$8=0,'特技シート'!G13,IF('参照欄'!AP$8=1,'特技シート'!G12,IF('参照欄'!AP$8=2,'特技シート'!G11,IF('参照欄'!AP$8=3,'特技シート'!G10,IF('参照欄'!AP$8=4,'特技シート'!G9,IF('参照欄'!AP$8=5,'特技シート'!G8,'特技シート'!G7))))))</f>
        <v>0</v>
      </c>
      <c r="CF109" s="251"/>
      <c r="CG109" s="251"/>
      <c r="CH109" s="251">
        <f>IF('参照欄'!AP$8=0,'特技シート'!H13,IF('参照欄'!AP$8=1,'特技シート'!H12,IF('参照欄'!AP$8=2,'特技シート'!H11,IF('参照欄'!AP$8=3,'特技シート'!H10,IF('参照欄'!AP$8=4,'特技シート'!H9,IF('参照欄'!AP$8=5,'特技シート'!H8,'特技シート'!H7))))))</f>
        <v>0</v>
      </c>
      <c r="CI109" s="251"/>
      <c r="CJ109" s="251"/>
      <c r="CK109" s="140">
        <f>IF('参照欄'!AP$8=0,'特技シート'!I13,IF('参照欄'!AP$8=1,'特技シート'!I12,IF('参照欄'!AP$8=2,'特技シート'!I11,IF('参照欄'!AP$8=3,'特技シート'!I10,IF('参照欄'!AP$8=4,'特技シート'!I9,IF('参照欄'!AP$8=5,'特技シート'!I8,'特技シート'!I7))))))</f>
        <v>0</v>
      </c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2"/>
    </row>
    <row r="110" spans="2:118" s="16" customFormat="1" ht="6" customHeight="1">
      <c r="B110" s="243"/>
      <c r="C110" s="244"/>
      <c r="D110" s="244"/>
      <c r="E110" s="244"/>
      <c r="F110" s="245"/>
      <c r="G110" s="245"/>
      <c r="H110" s="245"/>
      <c r="I110" s="245"/>
      <c r="J110" s="245"/>
      <c r="K110" s="246"/>
      <c r="L110" s="82"/>
      <c r="M110" s="83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50"/>
      <c r="AE110" s="250"/>
      <c r="AF110" s="250"/>
      <c r="AG110" s="250"/>
      <c r="AH110" s="250"/>
      <c r="AI110" s="250"/>
      <c r="AJ110" s="250"/>
      <c r="AK110" s="76"/>
      <c r="AL110" s="76"/>
      <c r="AM110" s="211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3"/>
      <c r="BC110" s="64"/>
      <c r="BD110" s="64"/>
      <c r="BE110" s="65"/>
      <c r="BF110" s="251"/>
      <c r="BG110" s="251"/>
      <c r="BH110" s="251"/>
      <c r="BI110" s="251"/>
      <c r="BJ110" s="251"/>
      <c r="BK110" s="251"/>
      <c r="BL110" s="251"/>
      <c r="BM110" s="251"/>
      <c r="BN110" s="251"/>
      <c r="BO110" s="251"/>
      <c r="BP110" s="251"/>
      <c r="BQ110" s="251"/>
      <c r="BR110" s="251"/>
      <c r="BS110" s="251"/>
      <c r="BT110" s="251"/>
      <c r="BU110" s="358"/>
      <c r="BV110" s="359"/>
      <c r="BW110" s="359"/>
      <c r="BX110" s="359"/>
      <c r="BY110" s="359"/>
      <c r="BZ110" s="360"/>
      <c r="CA110" s="251"/>
      <c r="CB110" s="251"/>
      <c r="CC110" s="251"/>
      <c r="CD110" s="251"/>
      <c r="CE110" s="251"/>
      <c r="CF110" s="251"/>
      <c r="CG110" s="251"/>
      <c r="CH110" s="251"/>
      <c r="CI110" s="251"/>
      <c r="CJ110" s="251"/>
      <c r="CK110" s="143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5"/>
    </row>
    <row r="111" spans="2:118" s="16" customFormat="1" ht="6" customHeight="1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84"/>
      <c r="M111" s="84"/>
      <c r="N111" s="70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211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3"/>
      <c r="BC111" s="64"/>
      <c r="BD111" s="64"/>
      <c r="BE111" s="65"/>
      <c r="BF111" s="251"/>
      <c r="BG111" s="251"/>
      <c r="BH111" s="251"/>
      <c r="BI111" s="251"/>
      <c r="BJ111" s="251"/>
      <c r="BK111" s="251"/>
      <c r="BL111" s="251"/>
      <c r="BM111" s="251"/>
      <c r="BN111" s="251"/>
      <c r="BO111" s="251"/>
      <c r="BP111" s="251"/>
      <c r="BQ111" s="251"/>
      <c r="BR111" s="251"/>
      <c r="BS111" s="251"/>
      <c r="BT111" s="251"/>
      <c r="BU111" s="361"/>
      <c r="BV111" s="362"/>
      <c r="BW111" s="362"/>
      <c r="BX111" s="362"/>
      <c r="BY111" s="362"/>
      <c r="BZ111" s="363"/>
      <c r="CA111" s="251"/>
      <c r="CB111" s="251"/>
      <c r="CC111" s="251"/>
      <c r="CD111" s="251"/>
      <c r="CE111" s="251"/>
      <c r="CF111" s="251"/>
      <c r="CG111" s="251"/>
      <c r="CH111" s="251"/>
      <c r="CI111" s="251"/>
      <c r="CJ111" s="251"/>
      <c r="CK111" s="146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8"/>
    </row>
    <row r="112" spans="2:118" s="16" customFormat="1" ht="6" customHeight="1">
      <c r="B112" s="68"/>
      <c r="C112" s="68"/>
      <c r="D112" s="68"/>
      <c r="E112" s="79"/>
      <c r="F112" s="79"/>
      <c r="G112" s="79"/>
      <c r="H112" s="70"/>
      <c r="I112" s="70"/>
      <c r="J112" s="70"/>
      <c r="K112" s="70"/>
      <c r="L112" s="70"/>
      <c r="M112" s="70"/>
      <c r="N112" s="85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211">
        <f>'基本シート'!AG9</f>
        <v>0</v>
      </c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64"/>
      <c r="BD112" s="64"/>
      <c r="BE112" s="65"/>
      <c r="BF112" s="251">
        <f>IF('参照欄'!AP$8=0,'特技シート'!B14,IF('参照欄'!AP$8=1,'特技シート'!B13,IF('参照欄'!AP$8=2,'特技シート'!B12,IF('参照欄'!AP$8=3,'特技シート'!B11,IF('参照欄'!AP$8=4,'特技シート'!B10,IF('参照欄'!AP$8=5,'特技シート'!B9,'特技シート'!B8))))))</f>
        <v>0</v>
      </c>
      <c r="BG112" s="251"/>
      <c r="BH112" s="251"/>
      <c r="BI112" s="251"/>
      <c r="BJ112" s="251"/>
      <c r="BK112" s="251"/>
      <c r="BL112" s="251"/>
      <c r="BM112" s="251"/>
      <c r="BN112" s="251"/>
      <c r="BO112" s="251">
        <f>IF('参照欄'!AP$8=0,'特技シート'!C14,IF('参照欄'!AP$8=1,'特技シート'!C13,IF('参照欄'!AP$8=2,'特技シート'!C12,IF('参照欄'!AP$8=3,'特技シート'!C11,IF('参照欄'!AP$8=4,'特技シート'!C10,IF('参照欄'!AP$8=5,'特技シート'!C9,'特技シート'!C8))))))</f>
        <v>0</v>
      </c>
      <c r="BP112" s="251"/>
      <c r="BQ112" s="251">
        <f>IF('参照欄'!AP$8=0,'特技シート'!D14,IF('参照欄'!AP$8=1,'特技シート'!D13,IF('参照欄'!AP$8=2,'特技シート'!D12,IF('参照欄'!AP$8=3,'特技シート'!D11,IF('参照欄'!AP$8=4,'特技シート'!D10,IF('参照欄'!AP$8=5,'特技シート'!D9,'特技シート'!D8))))))</f>
        <v>0</v>
      </c>
      <c r="BR112" s="251"/>
      <c r="BS112" s="251"/>
      <c r="BT112" s="251"/>
      <c r="BU112" s="355">
        <f>IF('参照欄'!AP$8=0,'特技シート'!E14,IF('参照欄'!AP$8=1,'特技シート'!E13,IF('参照欄'!AP$8=2,'特技シート'!E12,IF('参照欄'!AP$8=3,'特技シート'!E11,IF('参照欄'!AP$8=4,'特技シート'!E10,IF('参照欄'!AP$8=5,'特技シート'!E9,'特技シート'!E8))))))</f>
        <v>0</v>
      </c>
      <c r="BV112" s="356"/>
      <c r="BW112" s="356"/>
      <c r="BX112" s="356"/>
      <c r="BY112" s="356"/>
      <c r="BZ112" s="357"/>
      <c r="CA112" s="251">
        <f>IF('参照欄'!AP$8=0,'特技シート'!F14,IF('参照欄'!AP$8=1,'特技シート'!F13,IF('参照欄'!AP$8=2,'特技シート'!F12,IF('参照欄'!AP$8=3,'特技シート'!F11,IF('参照欄'!AP$8=4,'特技シート'!F10,IF('参照欄'!AP$8=5,'特技シート'!F9,'特技シート'!F8))))))</f>
        <v>0</v>
      </c>
      <c r="CB112" s="251"/>
      <c r="CC112" s="251"/>
      <c r="CD112" s="251"/>
      <c r="CE112" s="251">
        <f>IF('参照欄'!AP$8=0,'特技シート'!G14,IF('参照欄'!AP$8=1,'特技シート'!G13,IF('参照欄'!AP$8=2,'特技シート'!G12,IF('参照欄'!AP$8=3,'特技シート'!G11,IF('参照欄'!AP$8=4,'特技シート'!G10,IF('参照欄'!AP$8=5,'特技シート'!G9,'特技シート'!G8))))))</f>
        <v>0</v>
      </c>
      <c r="CF112" s="251"/>
      <c r="CG112" s="251"/>
      <c r="CH112" s="251">
        <f>IF('参照欄'!AP$8=0,'特技シート'!H14,IF('参照欄'!AP$8=1,'特技シート'!H13,IF('参照欄'!AP$8=2,'特技シート'!H12,IF('参照欄'!AP$8=3,'特技シート'!H11,IF('参照欄'!AP$8=4,'特技シート'!H10,IF('参照欄'!AP$8=5,'特技シート'!H9,'特技シート'!H8))))))</f>
        <v>0</v>
      </c>
      <c r="CI112" s="251"/>
      <c r="CJ112" s="251"/>
      <c r="CK112" s="140">
        <f>IF('参照欄'!AP$8=0,'特技シート'!I14,IF('参照欄'!AP$8=1,'特技シート'!I13,IF('参照欄'!AP$8=2,'特技シート'!I12,IF('参照欄'!AP$8=3,'特技シート'!I11,IF('参照欄'!AP$8=4,'特技シート'!I10,IF('参照欄'!AP$8=5,'特技シート'!I9,'特技シート'!I8))))))</f>
        <v>0</v>
      </c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2"/>
    </row>
    <row r="113" spans="2:118" s="16" customFormat="1" ht="6" customHeight="1">
      <c r="B113" s="68"/>
      <c r="C113" s="68"/>
      <c r="D113" s="68"/>
      <c r="E113" s="79"/>
      <c r="F113" s="79"/>
      <c r="G113" s="79"/>
      <c r="H113" s="70"/>
      <c r="I113" s="70"/>
      <c r="J113" s="70"/>
      <c r="K113" s="70"/>
      <c r="L113" s="70"/>
      <c r="M113" s="70"/>
      <c r="N113" s="85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64"/>
      <c r="BD113" s="64"/>
      <c r="BE113" s="65"/>
      <c r="BF113" s="251"/>
      <c r="BG113" s="251"/>
      <c r="BH113" s="251"/>
      <c r="BI113" s="251"/>
      <c r="BJ113" s="251"/>
      <c r="BK113" s="251"/>
      <c r="BL113" s="251"/>
      <c r="BM113" s="251"/>
      <c r="BN113" s="251"/>
      <c r="BO113" s="251"/>
      <c r="BP113" s="251"/>
      <c r="BQ113" s="251"/>
      <c r="BR113" s="251"/>
      <c r="BS113" s="251"/>
      <c r="BT113" s="251"/>
      <c r="BU113" s="358"/>
      <c r="BV113" s="359"/>
      <c r="BW113" s="359"/>
      <c r="BX113" s="359"/>
      <c r="BY113" s="359"/>
      <c r="BZ113" s="360"/>
      <c r="CA113" s="251"/>
      <c r="CB113" s="251"/>
      <c r="CC113" s="251"/>
      <c r="CD113" s="251"/>
      <c r="CE113" s="251"/>
      <c r="CF113" s="251"/>
      <c r="CG113" s="251"/>
      <c r="CH113" s="251"/>
      <c r="CI113" s="251"/>
      <c r="CJ113" s="251"/>
      <c r="CK113" s="143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5"/>
    </row>
    <row r="114" spans="2:118" s="16" customFormat="1" ht="6" customHeight="1">
      <c r="B114" s="68"/>
      <c r="C114" s="68"/>
      <c r="D114" s="68"/>
      <c r="E114" s="70"/>
      <c r="F114" s="70"/>
      <c r="G114" s="70"/>
      <c r="H114" s="70"/>
      <c r="I114" s="70"/>
      <c r="J114" s="70"/>
      <c r="K114" s="70"/>
      <c r="L114" s="70"/>
      <c r="M114" s="70"/>
      <c r="N114" s="85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64"/>
      <c r="BD114" s="64"/>
      <c r="BE114" s="65"/>
      <c r="BF114" s="251"/>
      <c r="BG114" s="251"/>
      <c r="BH114" s="251"/>
      <c r="BI114" s="251"/>
      <c r="BJ114" s="251"/>
      <c r="BK114" s="251"/>
      <c r="BL114" s="251"/>
      <c r="BM114" s="251"/>
      <c r="BN114" s="251"/>
      <c r="BO114" s="251"/>
      <c r="BP114" s="251"/>
      <c r="BQ114" s="251"/>
      <c r="BR114" s="251"/>
      <c r="BS114" s="251"/>
      <c r="BT114" s="251"/>
      <c r="BU114" s="361"/>
      <c r="BV114" s="362"/>
      <c r="BW114" s="362"/>
      <c r="BX114" s="362"/>
      <c r="BY114" s="362"/>
      <c r="BZ114" s="363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146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  <c r="CZ114" s="147"/>
      <c r="DA114" s="147"/>
      <c r="DB114" s="147"/>
      <c r="DC114" s="147"/>
      <c r="DD114" s="147"/>
      <c r="DE114" s="147"/>
      <c r="DF114" s="147"/>
      <c r="DG114" s="147"/>
      <c r="DH114" s="147"/>
      <c r="DI114" s="147"/>
      <c r="DJ114" s="147"/>
      <c r="DK114" s="147"/>
      <c r="DL114" s="147"/>
      <c r="DM114" s="147"/>
      <c r="DN114" s="148"/>
    </row>
    <row r="115" spans="2:118" s="16" customFormat="1" ht="6" customHeight="1">
      <c r="B115" s="235" t="s">
        <v>296</v>
      </c>
      <c r="C115" s="236"/>
      <c r="D115" s="236"/>
      <c r="E115" s="484"/>
      <c r="F115" s="475"/>
      <c r="G115" s="476"/>
      <c r="H115" s="476"/>
      <c r="I115" s="476"/>
      <c r="J115" s="476"/>
      <c r="K115" s="476"/>
      <c r="L115" s="476"/>
      <c r="M115" s="476"/>
      <c r="N115" s="476"/>
      <c r="O115" s="476"/>
      <c r="P115" s="476"/>
      <c r="Q115" s="476"/>
      <c r="R115" s="476"/>
      <c r="S115" s="476"/>
      <c r="T115" s="476"/>
      <c r="U115" s="476"/>
      <c r="V115" s="476"/>
      <c r="W115" s="476"/>
      <c r="X115" s="476"/>
      <c r="Y115" s="476"/>
      <c r="Z115" s="476"/>
      <c r="AA115" s="476"/>
      <c r="AB115" s="476"/>
      <c r="AC115" s="476"/>
      <c r="AD115" s="476"/>
      <c r="AE115" s="476"/>
      <c r="AF115" s="477"/>
      <c r="AG115" s="76"/>
      <c r="AH115" s="76"/>
      <c r="AI115" s="76"/>
      <c r="AJ115" s="76"/>
      <c r="AK115" s="76"/>
      <c r="AL115" s="76"/>
      <c r="AM115" s="211">
        <f>'基本シート'!AG10</f>
        <v>0</v>
      </c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64"/>
      <c r="BD115" s="64"/>
      <c r="BE115" s="65"/>
      <c r="BF115" s="251">
        <f>IF('参照欄'!AP$8=0,'特技シート'!B15,IF('参照欄'!AP$8=1,'特技シート'!B14,IF('参照欄'!AP$8=2,'特技シート'!B13,IF('参照欄'!AP$8=3,'特技シート'!B12,IF('参照欄'!AP$8=4,'特技シート'!B11,IF('参照欄'!AP$8=5,'特技シート'!B10,'特技シート'!B9))))))</f>
        <v>0</v>
      </c>
      <c r="BG115" s="251"/>
      <c r="BH115" s="251"/>
      <c r="BI115" s="251"/>
      <c r="BJ115" s="251"/>
      <c r="BK115" s="251"/>
      <c r="BL115" s="251"/>
      <c r="BM115" s="251"/>
      <c r="BN115" s="251"/>
      <c r="BO115" s="251">
        <f>IF('参照欄'!AP$8=0,'特技シート'!C15,IF('参照欄'!AP$8=1,'特技シート'!C14,IF('参照欄'!AP$8=2,'特技シート'!C13,IF('参照欄'!AP$8=3,'特技シート'!C12,IF('参照欄'!AP$8=4,'特技シート'!C11,IF('参照欄'!AP$8=5,'特技シート'!C10,'特技シート'!C9))))))</f>
        <v>0</v>
      </c>
      <c r="BP115" s="251"/>
      <c r="BQ115" s="251">
        <f>IF('参照欄'!AP$8=0,'特技シート'!D15,IF('参照欄'!AP$8=1,'特技シート'!D14,IF('参照欄'!AP$8=2,'特技シート'!D13,IF('参照欄'!AP$8=3,'特技シート'!D12,IF('参照欄'!AP$8=4,'特技シート'!D11,IF('参照欄'!AP$8=5,'特技シート'!D10,'特技シート'!D9))))))</f>
        <v>0</v>
      </c>
      <c r="BR115" s="251"/>
      <c r="BS115" s="251"/>
      <c r="BT115" s="251"/>
      <c r="BU115" s="355">
        <f>IF('参照欄'!AP$8=0,'特技シート'!E15,IF('参照欄'!AP$8=1,'特技シート'!E14,IF('参照欄'!AP$8=2,'特技シート'!E13,IF('参照欄'!AP$8=3,'特技シート'!E12,IF('参照欄'!AP$8=4,'特技シート'!E11,IF('参照欄'!AP$8=5,'特技シート'!E10,'特技シート'!E9))))))</f>
        <v>0</v>
      </c>
      <c r="BV115" s="356"/>
      <c r="BW115" s="356"/>
      <c r="BX115" s="356"/>
      <c r="BY115" s="356"/>
      <c r="BZ115" s="357"/>
      <c r="CA115" s="251">
        <f>IF('参照欄'!AP$8=0,'特技シート'!F15,IF('参照欄'!AP$8=1,'特技シート'!F14,IF('参照欄'!AP$8=2,'特技シート'!F13,IF('参照欄'!AP$8=3,'特技シート'!F12,IF('参照欄'!AP$8=4,'特技シート'!F11,IF('参照欄'!AP$8=5,'特技シート'!F10,'特技シート'!F9))))))</f>
        <v>0</v>
      </c>
      <c r="CB115" s="251"/>
      <c r="CC115" s="251"/>
      <c r="CD115" s="251"/>
      <c r="CE115" s="251">
        <f>IF('参照欄'!AP$8=0,'特技シート'!G15,IF('参照欄'!AP$8=1,'特技シート'!G14,IF('参照欄'!AP$8=2,'特技シート'!G13,IF('参照欄'!AP$8=3,'特技シート'!G12,IF('参照欄'!AP$8=4,'特技シート'!G11,IF('参照欄'!AP$8=5,'特技シート'!G10,'特技シート'!G9))))))</f>
        <v>0</v>
      </c>
      <c r="CF115" s="251"/>
      <c r="CG115" s="251"/>
      <c r="CH115" s="251">
        <f>IF('参照欄'!AP$8=0,'特技シート'!H15,IF('参照欄'!AP$8=1,'特技シート'!H14,IF('参照欄'!AP$8=2,'特技シート'!H13,IF('参照欄'!AP$8=3,'特技シート'!H12,IF('参照欄'!AP$8=4,'特技シート'!H11,IF('参照欄'!AP$8=5,'特技シート'!H10,'特技シート'!H9))))))</f>
        <v>0</v>
      </c>
      <c r="CI115" s="251"/>
      <c r="CJ115" s="251"/>
      <c r="CK115" s="140">
        <f>IF('参照欄'!AP$8=0,'特技シート'!I15,IF('参照欄'!AP$8=1,'特技シート'!I14,IF('参照欄'!AP$8=2,'特技シート'!I13,IF('参照欄'!AP$8=3,'特技シート'!I12,IF('参照欄'!AP$8=4,'特技シート'!I11,IF('参照欄'!AP$8=5,'特技シート'!I10,'特技シート'!I9))))))</f>
        <v>0</v>
      </c>
      <c r="CL115" s="141"/>
      <c r="CM115" s="141"/>
      <c r="CN115" s="141"/>
      <c r="CO115" s="141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1"/>
      <c r="DE115" s="141"/>
      <c r="DF115" s="141"/>
      <c r="DG115" s="141"/>
      <c r="DH115" s="141"/>
      <c r="DI115" s="141"/>
      <c r="DJ115" s="141"/>
      <c r="DK115" s="141"/>
      <c r="DL115" s="141"/>
      <c r="DM115" s="141"/>
      <c r="DN115" s="142"/>
    </row>
    <row r="116" spans="2:118" s="16" customFormat="1" ht="6" customHeight="1">
      <c r="B116" s="237"/>
      <c r="C116" s="238"/>
      <c r="D116" s="238"/>
      <c r="E116" s="485"/>
      <c r="F116" s="478"/>
      <c r="G116" s="479"/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  <c r="S116" s="479"/>
      <c r="T116" s="479"/>
      <c r="U116" s="479"/>
      <c r="V116" s="479"/>
      <c r="W116" s="479"/>
      <c r="X116" s="479"/>
      <c r="Y116" s="479"/>
      <c r="Z116" s="479"/>
      <c r="AA116" s="479"/>
      <c r="AB116" s="479"/>
      <c r="AC116" s="479"/>
      <c r="AD116" s="479"/>
      <c r="AE116" s="479"/>
      <c r="AF116" s="480"/>
      <c r="AG116" s="64"/>
      <c r="AH116" s="64"/>
      <c r="AI116" s="64"/>
      <c r="AJ116" s="64"/>
      <c r="AK116" s="64"/>
      <c r="AL116" s="64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64"/>
      <c r="BD116" s="64"/>
      <c r="BE116" s="65"/>
      <c r="BF116" s="251"/>
      <c r="BG116" s="251"/>
      <c r="BH116" s="251"/>
      <c r="BI116" s="251"/>
      <c r="BJ116" s="251"/>
      <c r="BK116" s="251"/>
      <c r="BL116" s="251"/>
      <c r="BM116" s="251"/>
      <c r="BN116" s="251"/>
      <c r="BO116" s="251"/>
      <c r="BP116" s="251"/>
      <c r="BQ116" s="251"/>
      <c r="BR116" s="251"/>
      <c r="BS116" s="251"/>
      <c r="BT116" s="251"/>
      <c r="BU116" s="358"/>
      <c r="BV116" s="359"/>
      <c r="BW116" s="359"/>
      <c r="BX116" s="359"/>
      <c r="BY116" s="359"/>
      <c r="BZ116" s="360"/>
      <c r="CA116" s="251"/>
      <c r="CB116" s="251"/>
      <c r="CC116" s="251"/>
      <c r="CD116" s="251"/>
      <c r="CE116" s="251"/>
      <c r="CF116" s="251"/>
      <c r="CG116" s="251"/>
      <c r="CH116" s="251"/>
      <c r="CI116" s="251"/>
      <c r="CJ116" s="251"/>
      <c r="CK116" s="143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5"/>
    </row>
    <row r="117" spans="2:118" s="16" customFormat="1" ht="6" customHeight="1">
      <c r="B117" s="237"/>
      <c r="C117" s="238"/>
      <c r="D117" s="238"/>
      <c r="E117" s="485"/>
      <c r="F117" s="478"/>
      <c r="G117" s="479"/>
      <c r="H117" s="479"/>
      <c r="I117" s="479"/>
      <c r="J117" s="479"/>
      <c r="K117" s="479"/>
      <c r="L117" s="479"/>
      <c r="M117" s="479"/>
      <c r="N117" s="479"/>
      <c r="O117" s="479"/>
      <c r="P117" s="479"/>
      <c r="Q117" s="479"/>
      <c r="R117" s="479"/>
      <c r="S117" s="479"/>
      <c r="T117" s="479"/>
      <c r="U117" s="479"/>
      <c r="V117" s="479"/>
      <c r="W117" s="479"/>
      <c r="X117" s="479"/>
      <c r="Y117" s="479"/>
      <c r="Z117" s="479"/>
      <c r="AA117" s="479"/>
      <c r="AB117" s="479"/>
      <c r="AC117" s="479"/>
      <c r="AD117" s="479"/>
      <c r="AE117" s="479"/>
      <c r="AF117" s="480"/>
      <c r="AG117" s="64"/>
      <c r="AH117" s="64"/>
      <c r="AI117" s="64"/>
      <c r="AJ117" s="64"/>
      <c r="AK117" s="64"/>
      <c r="AL117" s="64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64"/>
      <c r="BD117" s="64"/>
      <c r="BE117" s="65"/>
      <c r="BF117" s="251"/>
      <c r="BG117" s="251"/>
      <c r="BH117" s="251"/>
      <c r="BI117" s="251"/>
      <c r="BJ117" s="251"/>
      <c r="BK117" s="251"/>
      <c r="BL117" s="251"/>
      <c r="BM117" s="251"/>
      <c r="BN117" s="251"/>
      <c r="BO117" s="251"/>
      <c r="BP117" s="251"/>
      <c r="BQ117" s="251"/>
      <c r="BR117" s="251"/>
      <c r="BS117" s="251"/>
      <c r="BT117" s="251"/>
      <c r="BU117" s="361"/>
      <c r="BV117" s="362"/>
      <c r="BW117" s="362"/>
      <c r="BX117" s="362"/>
      <c r="BY117" s="362"/>
      <c r="BZ117" s="363"/>
      <c r="CA117" s="251"/>
      <c r="CB117" s="251"/>
      <c r="CC117" s="251"/>
      <c r="CD117" s="251"/>
      <c r="CE117" s="251"/>
      <c r="CF117" s="251"/>
      <c r="CG117" s="251"/>
      <c r="CH117" s="251"/>
      <c r="CI117" s="251"/>
      <c r="CJ117" s="251"/>
      <c r="CK117" s="146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  <c r="DB117" s="147"/>
      <c r="DC117" s="147"/>
      <c r="DD117" s="147"/>
      <c r="DE117" s="147"/>
      <c r="DF117" s="147"/>
      <c r="DG117" s="147"/>
      <c r="DH117" s="147"/>
      <c r="DI117" s="147"/>
      <c r="DJ117" s="147"/>
      <c r="DK117" s="147"/>
      <c r="DL117" s="147"/>
      <c r="DM117" s="147"/>
      <c r="DN117" s="148"/>
    </row>
    <row r="118" spans="2:118" s="16" customFormat="1" ht="6" customHeight="1">
      <c r="B118" s="237"/>
      <c r="C118" s="238"/>
      <c r="D118" s="238"/>
      <c r="E118" s="485"/>
      <c r="F118" s="478"/>
      <c r="G118" s="479"/>
      <c r="H118" s="479"/>
      <c r="I118" s="479"/>
      <c r="J118" s="479"/>
      <c r="K118" s="479"/>
      <c r="L118" s="479"/>
      <c r="M118" s="479"/>
      <c r="N118" s="479"/>
      <c r="O118" s="479"/>
      <c r="P118" s="479"/>
      <c r="Q118" s="479"/>
      <c r="R118" s="479"/>
      <c r="S118" s="479"/>
      <c r="T118" s="479"/>
      <c r="U118" s="479"/>
      <c r="V118" s="479"/>
      <c r="W118" s="479"/>
      <c r="X118" s="479"/>
      <c r="Y118" s="479"/>
      <c r="Z118" s="479"/>
      <c r="AA118" s="479"/>
      <c r="AB118" s="479"/>
      <c r="AC118" s="479"/>
      <c r="AD118" s="479"/>
      <c r="AE118" s="479"/>
      <c r="AF118" s="480"/>
      <c r="AG118" s="64"/>
      <c r="AH118" s="64"/>
      <c r="AI118" s="64"/>
      <c r="AJ118" s="64"/>
      <c r="AK118" s="64"/>
      <c r="AL118" s="64"/>
      <c r="AM118" s="219" t="s">
        <v>304</v>
      </c>
      <c r="AN118" s="220"/>
      <c r="AO118" s="220"/>
      <c r="AP118" s="220"/>
      <c r="AQ118" s="220"/>
      <c r="AR118" s="225">
        <f>'基本シート'!AP3</f>
        <v>0</v>
      </c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6"/>
      <c r="BC118" s="64"/>
      <c r="BD118" s="64"/>
      <c r="BE118" s="65"/>
      <c r="BF118" s="251">
        <f>IF('参照欄'!AP$8=0,'特技シート'!B16,IF('参照欄'!AP$8=1,'特技シート'!B15,IF('参照欄'!AP$8=2,'特技シート'!B14,IF('参照欄'!AP$8=3,'特技シート'!B13,IF('参照欄'!AP$8=4,'特技シート'!B12,IF('参照欄'!AP$8=5,'特技シート'!B11,'特技シート'!B10))))))</f>
        <v>0</v>
      </c>
      <c r="BG118" s="251"/>
      <c r="BH118" s="251"/>
      <c r="BI118" s="251"/>
      <c r="BJ118" s="251"/>
      <c r="BK118" s="251"/>
      <c r="BL118" s="251"/>
      <c r="BM118" s="251"/>
      <c r="BN118" s="251"/>
      <c r="BO118" s="251">
        <f>IF('参照欄'!AP$8=0,'特技シート'!C16,IF('参照欄'!AP$8=1,'特技シート'!C15,IF('参照欄'!AP$8=2,'特技シート'!C14,IF('参照欄'!AP$8=3,'特技シート'!C13,IF('参照欄'!AP$8=4,'特技シート'!C12,IF('参照欄'!AP$8=5,'特技シート'!C11,'特技シート'!C10))))))</f>
        <v>0</v>
      </c>
      <c r="BP118" s="251"/>
      <c r="BQ118" s="251">
        <f>IF('参照欄'!AP$8=0,'特技シート'!D16,IF('参照欄'!AP$8=1,'特技シート'!D15,IF('参照欄'!AP$8=2,'特技シート'!D14,IF('参照欄'!AP$8=3,'特技シート'!D13,IF('参照欄'!AP$8=4,'特技シート'!D12,IF('参照欄'!AP$8=5,'特技シート'!D11,'特技シート'!D10))))))</f>
        <v>0</v>
      </c>
      <c r="BR118" s="251"/>
      <c r="BS118" s="251"/>
      <c r="BT118" s="251"/>
      <c r="BU118" s="355">
        <f>IF('参照欄'!AP$8=0,'特技シート'!E16,IF('参照欄'!AP$8=1,'特技シート'!E15,IF('参照欄'!AP$8=2,'特技シート'!E14,IF('参照欄'!AP$8=3,'特技シート'!E13,IF('参照欄'!AP$8=4,'特技シート'!E12,IF('参照欄'!AP$8=5,'特技シート'!E11,'特技シート'!E10))))))</f>
        <v>0</v>
      </c>
      <c r="BV118" s="356"/>
      <c r="BW118" s="356"/>
      <c r="BX118" s="356"/>
      <c r="BY118" s="356"/>
      <c r="BZ118" s="357"/>
      <c r="CA118" s="251">
        <f>IF('参照欄'!AP$8=0,'特技シート'!F16,IF('参照欄'!AP$8=1,'特技シート'!F15,IF('参照欄'!AP$8=2,'特技シート'!F14,IF('参照欄'!AP$8=3,'特技シート'!F13,IF('参照欄'!AP$8=4,'特技シート'!F12,IF('参照欄'!AP$8=5,'特技シート'!F11,'特技シート'!F10))))))</f>
        <v>0</v>
      </c>
      <c r="CB118" s="251"/>
      <c r="CC118" s="251"/>
      <c r="CD118" s="251"/>
      <c r="CE118" s="251">
        <f>IF('参照欄'!AP$8=0,'特技シート'!G16,IF('参照欄'!AP$8=1,'特技シート'!G15,IF('参照欄'!AP$8=2,'特技シート'!G14,IF('参照欄'!AP$8=3,'特技シート'!G13,IF('参照欄'!AP$8=4,'特技シート'!G12,IF('参照欄'!AP$8=5,'特技シート'!G11,'特技シート'!G10))))))</f>
        <v>0</v>
      </c>
      <c r="CF118" s="251"/>
      <c r="CG118" s="251"/>
      <c r="CH118" s="251">
        <f>IF('参照欄'!AP$8=0,'特技シート'!H16,IF('参照欄'!AP$8=1,'特技シート'!H15,IF('参照欄'!AP$8=2,'特技シート'!H14,IF('参照欄'!AP$8=3,'特技シート'!H13,IF('参照欄'!AP$8=4,'特技シート'!H12,IF('参照欄'!AP$8=5,'特技シート'!H11,'特技シート'!H10))))))</f>
        <v>0</v>
      </c>
      <c r="CI118" s="251"/>
      <c r="CJ118" s="251"/>
      <c r="CK118" s="140">
        <f>IF('参照欄'!AP$8=0,'特技シート'!I16,IF('参照欄'!AP$8=1,'特技シート'!I15,IF('参照欄'!AP$8=2,'特技シート'!I14,IF('参照欄'!AP$8=3,'特技シート'!I13,IF('参照欄'!AP$8=4,'特技シート'!I12,IF('参照欄'!AP$8=5,'特技シート'!I11,'特技シート'!I10))))))</f>
        <v>0</v>
      </c>
      <c r="CL118" s="141"/>
      <c r="CM118" s="141"/>
      <c r="CN118" s="141"/>
      <c r="CO118" s="141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2"/>
    </row>
    <row r="119" spans="2:118" s="16" customFormat="1" ht="6" customHeight="1">
      <c r="B119" s="237"/>
      <c r="C119" s="238"/>
      <c r="D119" s="238"/>
      <c r="E119" s="485"/>
      <c r="F119" s="478"/>
      <c r="G119" s="479"/>
      <c r="H119" s="479"/>
      <c r="I119" s="479"/>
      <c r="J119" s="479"/>
      <c r="K119" s="479"/>
      <c r="L119" s="479"/>
      <c r="M119" s="479"/>
      <c r="N119" s="479"/>
      <c r="O119" s="479"/>
      <c r="P119" s="479"/>
      <c r="Q119" s="479"/>
      <c r="R119" s="479"/>
      <c r="S119" s="479"/>
      <c r="T119" s="479"/>
      <c r="U119" s="479"/>
      <c r="V119" s="479"/>
      <c r="W119" s="479"/>
      <c r="X119" s="479"/>
      <c r="Y119" s="479"/>
      <c r="Z119" s="479"/>
      <c r="AA119" s="479"/>
      <c r="AB119" s="479"/>
      <c r="AC119" s="479"/>
      <c r="AD119" s="479"/>
      <c r="AE119" s="479"/>
      <c r="AF119" s="480"/>
      <c r="AG119" s="64"/>
      <c r="AH119" s="64"/>
      <c r="AI119" s="64"/>
      <c r="AJ119" s="64"/>
      <c r="AK119" s="64"/>
      <c r="AL119" s="64"/>
      <c r="AM119" s="221"/>
      <c r="AN119" s="222"/>
      <c r="AO119" s="222"/>
      <c r="AP119" s="222"/>
      <c r="AQ119" s="222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8"/>
      <c r="BC119" s="64"/>
      <c r="BD119" s="64"/>
      <c r="BE119" s="65"/>
      <c r="BF119" s="251"/>
      <c r="BG119" s="251"/>
      <c r="BH119" s="251"/>
      <c r="BI119" s="251"/>
      <c r="BJ119" s="251"/>
      <c r="BK119" s="251"/>
      <c r="BL119" s="251"/>
      <c r="BM119" s="251"/>
      <c r="BN119" s="251"/>
      <c r="BO119" s="251"/>
      <c r="BP119" s="251"/>
      <c r="BQ119" s="251"/>
      <c r="BR119" s="251"/>
      <c r="BS119" s="251"/>
      <c r="BT119" s="251"/>
      <c r="BU119" s="358"/>
      <c r="BV119" s="359"/>
      <c r="BW119" s="359"/>
      <c r="BX119" s="359"/>
      <c r="BY119" s="359"/>
      <c r="BZ119" s="360"/>
      <c r="CA119" s="251"/>
      <c r="CB119" s="251"/>
      <c r="CC119" s="251"/>
      <c r="CD119" s="251"/>
      <c r="CE119" s="251"/>
      <c r="CF119" s="251"/>
      <c r="CG119" s="251"/>
      <c r="CH119" s="251"/>
      <c r="CI119" s="251"/>
      <c r="CJ119" s="251"/>
      <c r="CK119" s="143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5"/>
    </row>
    <row r="120" spans="2:118" s="16" customFormat="1" ht="6" customHeight="1">
      <c r="B120" s="237"/>
      <c r="C120" s="238"/>
      <c r="D120" s="238"/>
      <c r="E120" s="485"/>
      <c r="F120" s="478"/>
      <c r="G120" s="479"/>
      <c r="H120" s="479"/>
      <c r="I120" s="479"/>
      <c r="J120" s="479"/>
      <c r="K120" s="479"/>
      <c r="L120" s="479"/>
      <c r="M120" s="479"/>
      <c r="N120" s="479"/>
      <c r="O120" s="479"/>
      <c r="P120" s="479"/>
      <c r="Q120" s="479"/>
      <c r="R120" s="479"/>
      <c r="S120" s="479"/>
      <c r="T120" s="479"/>
      <c r="U120" s="479"/>
      <c r="V120" s="479"/>
      <c r="W120" s="479"/>
      <c r="X120" s="479"/>
      <c r="Y120" s="479"/>
      <c r="Z120" s="479"/>
      <c r="AA120" s="479"/>
      <c r="AB120" s="479"/>
      <c r="AC120" s="479"/>
      <c r="AD120" s="479"/>
      <c r="AE120" s="479"/>
      <c r="AF120" s="480"/>
      <c r="AG120" s="64"/>
      <c r="AH120" s="64"/>
      <c r="AI120" s="64"/>
      <c r="AJ120" s="64"/>
      <c r="AK120" s="64"/>
      <c r="AL120" s="64"/>
      <c r="AM120" s="221"/>
      <c r="AN120" s="222"/>
      <c r="AO120" s="222"/>
      <c r="AP120" s="222"/>
      <c r="AQ120" s="222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8"/>
      <c r="BC120" s="64"/>
      <c r="BD120" s="64"/>
      <c r="BE120" s="65"/>
      <c r="BF120" s="251"/>
      <c r="BG120" s="251"/>
      <c r="BH120" s="251"/>
      <c r="BI120" s="251"/>
      <c r="BJ120" s="251"/>
      <c r="BK120" s="251"/>
      <c r="BL120" s="251"/>
      <c r="BM120" s="251"/>
      <c r="BN120" s="251"/>
      <c r="BO120" s="251"/>
      <c r="BP120" s="251"/>
      <c r="BQ120" s="251"/>
      <c r="BR120" s="251"/>
      <c r="BS120" s="251"/>
      <c r="BT120" s="251"/>
      <c r="BU120" s="361"/>
      <c r="BV120" s="362"/>
      <c r="BW120" s="362"/>
      <c r="BX120" s="362"/>
      <c r="BY120" s="362"/>
      <c r="BZ120" s="363"/>
      <c r="CA120" s="251"/>
      <c r="CB120" s="251"/>
      <c r="CC120" s="251"/>
      <c r="CD120" s="251"/>
      <c r="CE120" s="251"/>
      <c r="CF120" s="251"/>
      <c r="CG120" s="251"/>
      <c r="CH120" s="251"/>
      <c r="CI120" s="251"/>
      <c r="CJ120" s="251"/>
      <c r="CK120" s="146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  <c r="DD120" s="147"/>
      <c r="DE120" s="147"/>
      <c r="DF120" s="147"/>
      <c r="DG120" s="147"/>
      <c r="DH120" s="147"/>
      <c r="DI120" s="147"/>
      <c r="DJ120" s="147"/>
      <c r="DK120" s="147"/>
      <c r="DL120" s="147"/>
      <c r="DM120" s="147"/>
      <c r="DN120" s="148"/>
    </row>
    <row r="121" spans="2:118" s="16" customFormat="1" ht="6" customHeight="1">
      <c r="B121" s="237"/>
      <c r="C121" s="238"/>
      <c r="D121" s="238"/>
      <c r="E121" s="485"/>
      <c r="F121" s="478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79"/>
      <c r="U121" s="479"/>
      <c r="V121" s="479"/>
      <c r="W121" s="479"/>
      <c r="X121" s="479"/>
      <c r="Y121" s="479"/>
      <c r="Z121" s="479"/>
      <c r="AA121" s="479"/>
      <c r="AB121" s="479"/>
      <c r="AC121" s="479"/>
      <c r="AD121" s="479"/>
      <c r="AE121" s="479"/>
      <c r="AF121" s="480"/>
      <c r="AG121" s="64"/>
      <c r="AH121" s="64"/>
      <c r="AI121" s="64"/>
      <c r="AJ121" s="64"/>
      <c r="AK121" s="64"/>
      <c r="AL121" s="64"/>
      <c r="AM121" s="219" t="s">
        <v>305</v>
      </c>
      <c r="AN121" s="220"/>
      <c r="AO121" s="220"/>
      <c r="AP121" s="220"/>
      <c r="AQ121" s="220"/>
      <c r="AR121" s="229">
        <f>'基本シート'!AG3</f>
        <v>0</v>
      </c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30"/>
      <c r="BC121" s="64"/>
      <c r="BD121" s="64"/>
      <c r="BE121" s="65"/>
      <c r="BF121" s="251">
        <f>IF('参照欄'!AP$8=0,'特技シート'!B17,IF('参照欄'!AP$8=1,'特技シート'!B16,IF('参照欄'!AP$8=2,'特技シート'!B15,IF('参照欄'!AP$8=3,'特技シート'!B14,IF('参照欄'!AP$8=4,'特技シート'!B13,IF('参照欄'!AP$8=5,'特技シート'!B12,'特技シート'!B11))))))</f>
        <v>0</v>
      </c>
      <c r="BG121" s="251"/>
      <c r="BH121" s="251"/>
      <c r="BI121" s="251"/>
      <c r="BJ121" s="251"/>
      <c r="BK121" s="251"/>
      <c r="BL121" s="251"/>
      <c r="BM121" s="251"/>
      <c r="BN121" s="251"/>
      <c r="BO121" s="251">
        <f>IF('参照欄'!AP$8=0,'特技シート'!C17,IF('参照欄'!AP$8=1,'特技シート'!C16,IF('参照欄'!AP$8=2,'特技シート'!C15,IF('参照欄'!AP$8=3,'特技シート'!C14,IF('参照欄'!AP$8=4,'特技シート'!C13,IF('参照欄'!AP$8=5,'特技シート'!C12,'特技シート'!C11))))))</f>
        <v>0</v>
      </c>
      <c r="BP121" s="251"/>
      <c r="BQ121" s="251">
        <f>IF('参照欄'!AP$8=0,'特技シート'!D17,IF('参照欄'!AP$8=1,'特技シート'!D16,IF('参照欄'!AP$8=2,'特技シート'!D15,IF('参照欄'!AP$8=3,'特技シート'!D14,IF('参照欄'!AP$8=4,'特技シート'!D13,IF('参照欄'!AP$8=5,'特技シート'!D12,'特技シート'!D11))))))</f>
        <v>0</v>
      </c>
      <c r="BR121" s="251"/>
      <c r="BS121" s="251"/>
      <c r="BT121" s="251"/>
      <c r="BU121" s="355">
        <f>IF('参照欄'!AP$8=0,'特技シート'!E17,IF('参照欄'!AP$8=1,'特技シート'!E16,IF('参照欄'!AP$8=2,'特技シート'!E15,IF('参照欄'!AP$8=3,'特技シート'!E14,IF('参照欄'!AP$8=4,'特技シート'!E13,IF('参照欄'!AP$8=5,'特技シート'!E12,'特技シート'!E11))))))</f>
        <v>0</v>
      </c>
      <c r="BV121" s="356"/>
      <c r="BW121" s="356"/>
      <c r="BX121" s="356"/>
      <c r="BY121" s="356"/>
      <c r="BZ121" s="357"/>
      <c r="CA121" s="251">
        <f>IF('参照欄'!AP$8=0,'特技シート'!F17,IF('参照欄'!AP$8=1,'特技シート'!F16,IF('参照欄'!AP$8=2,'特技シート'!F15,IF('参照欄'!AP$8=3,'特技シート'!F14,IF('参照欄'!AP$8=4,'特技シート'!F13,IF('参照欄'!AP$8=5,'特技シート'!F12,'特技シート'!F11))))))</f>
        <v>0</v>
      </c>
      <c r="CB121" s="251"/>
      <c r="CC121" s="251"/>
      <c r="CD121" s="251"/>
      <c r="CE121" s="251">
        <f>IF('参照欄'!AP$8=0,'特技シート'!G17,IF('参照欄'!AP$8=1,'特技シート'!G16,IF('参照欄'!AP$8=2,'特技シート'!G15,IF('参照欄'!AP$8=3,'特技シート'!G14,IF('参照欄'!AP$8=4,'特技シート'!G13,IF('参照欄'!AP$8=5,'特技シート'!G12,'特技シート'!G11))))))</f>
        <v>0</v>
      </c>
      <c r="CF121" s="251"/>
      <c r="CG121" s="251"/>
      <c r="CH121" s="251">
        <f>IF('参照欄'!AP$8=0,'特技シート'!H17,IF('参照欄'!AP$8=1,'特技シート'!H16,IF('参照欄'!AP$8=2,'特技シート'!H15,IF('参照欄'!AP$8=3,'特技シート'!H14,IF('参照欄'!AP$8=4,'特技シート'!H13,IF('参照欄'!AP$8=5,'特技シート'!H12,'特技シート'!H11))))))</f>
        <v>0</v>
      </c>
      <c r="CI121" s="251"/>
      <c r="CJ121" s="251"/>
      <c r="CK121" s="140">
        <f>IF('参照欄'!AP$8=0,'特技シート'!I17,IF('参照欄'!AP$8=1,'特技シート'!I16,IF('参照欄'!AP$8=2,'特技シート'!I15,IF('参照欄'!AP$8=3,'特技シート'!I14,IF('参照欄'!AP$8=4,'特技シート'!I13,IF('参照欄'!AP$8=5,'特技シート'!I12,'特技シート'!I11))))))</f>
        <v>0</v>
      </c>
      <c r="CL121" s="141"/>
      <c r="CM121" s="141"/>
      <c r="CN121" s="141"/>
      <c r="CO121" s="141"/>
      <c r="CP121" s="141"/>
      <c r="CQ121" s="141"/>
      <c r="CR121" s="141"/>
      <c r="CS121" s="141"/>
      <c r="CT121" s="141"/>
      <c r="CU121" s="141"/>
      <c r="CV121" s="141"/>
      <c r="CW121" s="141"/>
      <c r="CX121" s="141"/>
      <c r="CY121" s="141"/>
      <c r="CZ121" s="141"/>
      <c r="DA121" s="141"/>
      <c r="DB121" s="141"/>
      <c r="DC121" s="141"/>
      <c r="DD121" s="141"/>
      <c r="DE121" s="141"/>
      <c r="DF121" s="141"/>
      <c r="DG121" s="141"/>
      <c r="DH121" s="141"/>
      <c r="DI121" s="141"/>
      <c r="DJ121" s="141"/>
      <c r="DK121" s="141"/>
      <c r="DL121" s="141"/>
      <c r="DM121" s="141"/>
      <c r="DN121" s="142"/>
    </row>
    <row r="122" spans="2:118" s="16" customFormat="1" ht="6" customHeight="1">
      <c r="B122" s="237"/>
      <c r="C122" s="238"/>
      <c r="D122" s="238"/>
      <c r="E122" s="485"/>
      <c r="F122" s="478"/>
      <c r="G122" s="479"/>
      <c r="H122" s="479"/>
      <c r="I122" s="479"/>
      <c r="J122" s="479"/>
      <c r="K122" s="479"/>
      <c r="L122" s="479"/>
      <c r="M122" s="479"/>
      <c r="N122" s="479"/>
      <c r="O122" s="479"/>
      <c r="P122" s="479"/>
      <c r="Q122" s="479"/>
      <c r="R122" s="479"/>
      <c r="S122" s="479"/>
      <c r="T122" s="479"/>
      <c r="U122" s="479"/>
      <c r="V122" s="479"/>
      <c r="W122" s="479"/>
      <c r="X122" s="479"/>
      <c r="Y122" s="479"/>
      <c r="Z122" s="479"/>
      <c r="AA122" s="479"/>
      <c r="AB122" s="479"/>
      <c r="AC122" s="479"/>
      <c r="AD122" s="479"/>
      <c r="AE122" s="479"/>
      <c r="AF122" s="480"/>
      <c r="AG122" s="86"/>
      <c r="AH122" s="86"/>
      <c r="AI122" s="86"/>
      <c r="AJ122" s="86"/>
      <c r="AK122" s="86"/>
      <c r="AL122" s="64"/>
      <c r="AM122" s="221"/>
      <c r="AN122" s="222"/>
      <c r="AO122" s="222"/>
      <c r="AP122" s="222"/>
      <c r="AQ122" s="222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2"/>
      <c r="BC122" s="64"/>
      <c r="BD122" s="64"/>
      <c r="BE122" s="65"/>
      <c r="BF122" s="251"/>
      <c r="BG122" s="251"/>
      <c r="BH122" s="251"/>
      <c r="BI122" s="251"/>
      <c r="BJ122" s="251"/>
      <c r="BK122" s="251"/>
      <c r="BL122" s="251"/>
      <c r="BM122" s="251"/>
      <c r="BN122" s="251"/>
      <c r="BO122" s="251"/>
      <c r="BP122" s="251"/>
      <c r="BQ122" s="251"/>
      <c r="BR122" s="251"/>
      <c r="BS122" s="251"/>
      <c r="BT122" s="251"/>
      <c r="BU122" s="358"/>
      <c r="BV122" s="359"/>
      <c r="BW122" s="359"/>
      <c r="BX122" s="359"/>
      <c r="BY122" s="359"/>
      <c r="BZ122" s="360"/>
      <c r="CA122" s="251"/>
      <c r="CB122" s="251"/>
      <c r="CC122" s="251"/>
      <c r="CD122" s="251"/>
      <c r="CE122" s="251"/>
      <c r="CF122" s="251"/>
      <c r="CG122" s="251"/>
      <c r="CH122" s="251"/>
      <c r="CI122" s="251"/>
      <c r="CJ122" s="251"/>
      <c r="CK122" s="143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5"/>
    </row>
    <row r="123" spans="2:118" s="16" customFormat="1" ht="6" customHeight="1">
      <c r="B123" s="237"/>
      <c r="C123" s="238"/>
      <c r="D123" s="238"/>
      <c r="E123" s="485"/>
      <c r="F123" s="478"/>
      <c r="G123" s="479"/>
      <c r="H123" s="479"/>
      <c r="I123" s="479"/>
      <c r="J123" s="479"/>
      <c r="K123" s="479"/>
      <c r="L123" s="479"/>
      <c r="M123" s="479"/>
      <c r="N123" s="479"/>
      <c r="O123" s="479"/>
      <c r="P123" s="479"/>
      <c r="Q123" s="479"/>
      <c r="R123" s="479"/>
      <c r="S123" s="479"/>
      <c r="T123" s="479"/>
      <c r="U123" s="479"/>
      <c r="V123" s="479"/>
      <c r="W123" s="479"/>
      <c r="X123" s="479"/>
      <c r="Y123" s="479"/>
      <c r="Z123" s="479"/>
      <c r="AA123" s="479"/>
      <c r="AB123" s="479"/>
      <c r="AC123" s="479"/>
      <c r="AD123" s="479"/>
      <c r="AE123" s="479"/>
      <c r="AF123" s="480"/>
      <c r="AG123" s="86"/>
      <c r="AH123" s="86"/>
      <c r="AI123" s="86"/>
      <c r="AJ123" s="86"/>
      <c r="AK123" s="86"/>
      <c r="AL123" s="64"/>
      <c r="AM123" s="221"/>
      <c r="AN123" s="222"/>
      <c r="AO123" s="222"/>
      <c r="AP123" s="222"/>
      <c r="AQ123" s="222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2"/>
      <c r="BC123" s="64"/>
      <c r="BD123" s="64"/>
      <c r="BE123" s="65"/>
      <c r="BF123" s="251"/>
      <c r="BG123" s="251"/>
      <c r="BH123" s="251"/>
      <c r="BI123" s="251"/>
      <c r="BJ123" s="251"/>
      <c r="BK123" s="251"/>
      <c r="BL123" s="251"/>
      <c r="BM123" s="251"/>
      <c r="BN123" s="251"/>
      <c r="BO123" s="251"/>
      <c r="BP123" s="251"/>
      <c r="BQ123" s="251"/>
      <c r="BR123" s="251"/>
      <c r="BS123" s="251"/>
      <c r="BT123" s="251"/>
      <c r="BU123" s="361"/>
      <c r="BV123" s="362"/>
      <c r="BW123" s="362"/>
      <c r="BX123" s="362"/>
      <c r="BY123" s="362"/>
      <c r="BZ123" s="363"/>
      <c r="CA123" s="251"/>
      <c r="CB123" s="251"/>
      <c r="CC123" s="251"/>
      <c r="CD123" s="251"/>
      <c r="CE123" s="251"/>
      <c r="CF123" s="251"/>
      <c r="CG123" s="251"/>
      <c r="CH123" s="251"/>
      <c r="CI123" s="251"/>
      <c r="CJ123" s="251"/>
      <c r="CK123" s="146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  <c r="DK123" s="147"/>
      <c r="DL123" s="147"/>
      <c r="DM123" s="147"/>
      <c r="DN123" s="148"/>
    </row>
    <row r="124" spans="2:118" s="16" customFormat="1" ht="6" customHeight="1">
      <c r="B124" s="237"/>
      <c r="C124" s="238"/>
      <c r="D124" s="238"/>
      <c r="E124" s="485"/>
      <c r="F124" s="478"/>
      <c r="G124" s="479"/>
      <c r="H124" s="479"/>
      <c r="I124" s="479"/>
      <c r="J124" s="479"/>
      <c r="K124" s="479"/>
      <c r="L124" s="479"/>
      <c r="M124" s="479"/>
      <c r="N124" s="479"/>
      <c r="O124" s="479"/>
      <c r="P124" s="479"/>
      <c r="Q124" s="479"/>
      <c r="R124" s="479"/>
      <c r="S124" s="479"/>
      <c r="T124" s="479"/>
      <c r="U124" s="479"/>
      <c r="V124" s="479"/>
      <c r="W124" s="479"/>
      <c r="X124" s="479"/>
      <c r="Y124" s="479"/>
      <c r="Z124" s="479"/>
      <c r="AA124" s="479"/>
      <c r="AB124" s="479"/>
      <c r="AC124" s="479"/>
      <c r="AD124" s="479"/>
      <c r="AE124" s="479"/>
      <c r="AF124" s="480"/>
      <c r="AG124" s="86"/>
      <c r="AH124" s="86"/>
      <c r="AI124" s="86"/>
      <c r="AJ124" s="86"/>
      <c r="AK124" s="86"/>
      <c r="AL124" s="64"/>
      <c r="AM124" s="219" t="s">
        <v>306</v>
      </c>
      <c r="AN124" s="220"/>
      <c r="AO124" s="220"/>
      <c r="AP124" s="220"/>
      <c r="AQ124" s="220"/>
      <c r="AR124" s="229">
        <f>'基本シート'!AG4</f>
        <v>0</v>
      </c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30"/>
      <c r="BC124" s="64"/>
      <c r="BD124" s="64"/>
      <c r="BE124" s="65"/>
      <c r="BF124" s="251">
        <f>IF('参照欄'!AP$8=0,'特技シート'!B18,IF('参照欄'!AP$8=1,'特技シート'!B17,IF('参照欄'!AP$8=2,'特技シート'!B16,IF('参照欄'!AP$8=3,'特技シート'!B15,IF('参照欄'!AP$8=4,'特技シート'!B14,IF('参照欄'!AP$8=5,'特技シート'!B13,'特技シート'!B12))))))</f>
        <v>0</v>
      </c>
      <c r="BG124" s="251"/>
      <c r="BH124" s="251"/>
      <c r="BI124" s="251"/>
      <c r="BJ124" s="251"/>
      <c r="BK124" s="251"/>
      <c r="BL124" s="251"/>
      <c r="BM124" s="251"/>
      <c r="BN124" s="251"/>
      <c r="BO124" s="251">
        <f>IF('参照欄'!AP$8=0,'特技シート'!C18,IF('参照欄'!AP$8=1,'特技シート'!C17,IF('参照欄'!AP$8=2,'特技シート'!C16,IF('参照欄'!AP$8=3,'特技シート'!C15,IF('参照欄'!AP$8=4,'特技シート'!C14,IF('参照欄'!AP$8=5,'特技シート'!C13,'特技シート'!C12))))))</f>
        <v>0</v>
      </c>
      <c r="BP124" s="251"/>
      <c r="BQ124" s="251">
        <f>IF('参照欄'!AP$8=0,'特技シート'!D18,IF('参照欄'!AP$8=1,'特技シート'!D17,IF('参照欄'!AP$8=2,'特技シート'!D16,IF('参照欄'!AP$8=3,'特技シート'!D15,IF('参照欄'!AP$8=4,'特技シート'!D14,IF('参照欄'!AP$8=5,'特技シート'!D13,'特技シート'!D12))))))</f>
        <v>0</v>
      </c>
      <c r="BR124" s="251"/>
      <c r="BS124" s="251"/>
      <c r="BT124" s="251"/>
      <c r="BU124" s="355">
        <f>IF('参照欄'!AP$8=0,'特技シート'!E18,IF('参照欄'!AP$8=1,'特技シート'!E17,IF('参照欄'!AP$8=2,'特技シート'!E16,IF('参照欄'!AP$8=3,'特技シート'!E15,IF('参照欄'!AP$8=4,'特技シート'!E14,IF('参照欄'!AP$8=5,'特技シート'!E13,'特技シート'!E12))))))</f>
        <v>0</v>
      </c>
      <c r="BV124" s="356"/>
      <c r="BW124" s="356"/>
      <c r="BX124" s="356"/>
      <c r="BY124" s="356"/>
      <c r="BZ124" s="357"/>
      <c r="CA124" s="251">
        <f>IF('参照欄'!AP$8=0,'特技シート'!F18,IF('参照欄'!AP$8=1,'特技シート'!F17,IF('参照欄'!AP$8=2,'特技シート'!F16,IF('参照欄'!AP$8=3,'特技シート'!F15,IF('参照欄'!AP$8=4,'特技シート'!F14,IF('参照欄'!AP$8=5,'特技シート'!F13,'特技シート'!F12))))))</f>
        <v>0</v>
      </c>
      <c r="CB124" s="251"/>
      <c r="CC124" s="251"/>
      <c r="CD124" s="251"/>
      <c r="CE124" s="251">
        <f>IF('参照欄'!AP$8=0,'特技シート'!G18,IF('参照欄'!AP$8=1,'特技シート'!G17,IF('参照欄'!AP$8=2,'特技シート'!G16,IF('参照欄'!AP$8=3,'特技シート'!G15,IF('参照欄'!AP$8=4,'特技シート'!G14,IF('参照欄'!AP$8=5,'特技シート'!G13,'特技シート'!G12))))))</f>
        <v>0</v>
      </c>
      <c r="CF124" s="251"/>
      <c r="CG124" s="251"/>
      <c r="CH124" s="251">
        <f>IF('参照欄'!AP$8=0,'特技シート'!H18,IF('参照欄'!AP$8=1,'特技シート'!H17,IF('参照欄'!AP$8=2,'特技シート'!H16,IF('参照欄'!AP$8=3,'特技シート'!H15,IF('参照欄'!AP$8=4,'特技シート'!H14,IF('参照欄'!AP$8=5,'特技シート'!H13,'特技シート'!H12))))))</f>
        <v>0</v>
      </c>
      <c r="CI124" s="251"/>
      <c r="CJ124" s="251"/>
      <c r="CK124" s="140">
        <f>IF('参照欄'!AP$8=0,'特技シート'!I18,IF('参照欄'!AP$8=1,'特技シート'!I17,IF('参照欄'!AP$8=2,'特技シート'!I16,IF('参照欄'!AP$8=3,'特技シート'!I15,IF('参照欄'!AP$8=4,'特技シート'!I14,IF('参照欄'!AP$8=5,'特技シート'!I13,'特技シート'!I12))))))</f>
        <v>0</v>
      </c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141"/>
      <c r="DF124" s="141"/>
      <c r="DG124" s="141"/>
      <c r="DH124" s="141"/>
      <c r="DI124" s="141"/>
      <c r="DJ124" s="141"/>
      <c r="DK124" s="141"/>
      <c r="DL124" s="141"/>
      <c r="DM124" s="141"/>
      <c r="DN124" s="142"/>
    </row>
    <row r="125" spans="2:118" s="16" customFormat="1" ht="6" customHeight="1">
      <c r="B125" s="237"/>
      <c r="C125" s="238"/>
      <c r="D125" s="238"/>
      <c r="E125" s="485"/>
      <c r="F125" s="478"/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479"/>
      <c r="R125" s="479"/>
      <c r="S125" s="479"/>
      <c r="T125" s="479"/>
      <c r="U125" s="479"/>
      <c r="V125" s="479"/>
      <c r="W125" s="479"/>
      <c r="X125" s="479"/>
      <c r="Y125" s="479"/>
      <c r="Z125" s="479"/>
      <c r="AA125" s="479"/>
      <c r="AB125" s="479"/>
      <c r="AC125" s="479"/>
      <c r="AD125" s="479"/>
      <c r="AE125" s="479"/>
      <c r="AF125" s="480"/>
      <c r="AG125" s="86"/>
      <c r="AH125" s="86"/>
      <c r="AI125" s="86"/>
      <c r="AJ125" s="86"/>
      <c r="AK125" s="86"/>
      <c r="AL125" s="64"/>
      <c r="AM125" s="221"/>
      <c r="AN125" s="222"/>
      <c r="AO125" s="222"/>
      <c r="AP125" s="222"/>
      <c r="AQ125" s="222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2"/>
      <c r="BC125" s="64"/>
      <c r="BD125" s="64"/>
      <c r="BE125" s="65"/>
      <c r="BF125" s="251"/>
      <c r="BG125" s="251"/>
      <c r="BH125" s="251"/>
      <c r="BI125" s="251"/>
      <c r="BJ125" s="251"/>
      <c r="BK125" s="251"/>
      <c r="BL125" s="251"/>
      <c r="BM125" s="251"/>
      <c r="BN125" s="251"/>
      <c r="BO125" s="251"/>
      <c r="BP125" s="251"/>
      <c r="BQ125" s="251"/>
      <c r="BR125" s="251"/>
      <c r="BS125" s="251"/>
      <c r="BT125" s="251"/>
      <c r="BU125" s="358"/>
      <c r="BV125" s="359"/>
      <c r="BW125" s="359"/>
      <c r="BX125" s="359"/>
      <c r="BY125" s="359"/>
      <c r="BZ125" s="360"/>
      <c r="CA125" s="251"/>
      <c r="CB125" s="251"/>
      <c r="CC125" s="251"/>
      <c r="CD125" s="251"/>
      <c r="CE125" s="251"/>
      <c r="CF125" s="251"/>
      <c r="CG125" s="251"/>
      <c r="CH125" s="251"/>
      <c r="CI125" s="251"/>
      <c r="CJ125" s="251"/>
      <c r="CK125" s="143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5"/>
    </row>
    <row r="126" spans="2:118" s="16" customFormat="1" ht="6" customHeight="1">
      <c r="B126" s="243"/>
      <c r="C126" s="244"/>
      <c r="D126" s="244"/>
      <c r="E126" s="486"/>
      <c r="F126" s="481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3"/>
      <c r="AG126" s="64"/>
      <c r="AH126" s="86"/>
      <c r="AI126" s="86"/>
      <c r="AJ126" s="86"/>
      <c r="AK126" s="86"/>
      <c r="AL126" s="64"/>
      <c r="AM126" s="223"/>
      <c r="AN126" s="224"/>
      <c r="AO126" s="224"/>
      <c r="AP126" s="224"/>
      <c r="AQ126" s="224"/>
      <c r="AR126" s="233"/>
      <c r="AS126" s="233"/>
      <c r="AT126" s="233"/>
      <c r="AU126" s="233"/>
      <c r="AV126" s="233"/>
      <c r="AW126" s="233"/>
      <c r="AX126" s="233"/>
      <c r="AY126" s="233"/>
      <c r="AZ126" s="233"/>
      <c r="BA126" s="233"/>
      <c r="BB126" s="234"/>
      <c r="BC126" s="64"/>
      <c r="BD126" s="64"/>
      <c r="BE126" s="65"/>
      <c r="BF126" s="251"/>
      <c r="BG126" s="251"/>
      <c r="BH126" s="251"/>
      <c r="BI126" s="251"/>
      <c r="BJ126" s="251"/>
      <c r="BK126" s="251"/>
      <c r="BL126" s="251"/>
      <c r="BM126" s="251"/>
      <c r="BN126" s="251"/>
      <c r="BO126" s="251"/>
      <c r="BP126" s="251"/>
      <c r="BQ126" s="251"/>
      <c r="BR126" s="251"/>
      <c r="BS126" s="251"/>
      <c r="BT126" s="251"/>
      <c r="BU126" s="361"/>
      <c r="BV126" s="362"/>
      <c r="BW126" s="362"/>
      <c r="BX126" s="362"/>
      <c r="BY126" s="362"/>
      <c r="BZ126" s="363"/>
      <c r="CA126" s="251"/>
      <c r="CB126" s="251"/>
      <c r="CC126" s="251"/>
      <c r="CD126" s="251"/>
      <c r="CE126" s="251"/>
      <c r="CF126" s="251"/>
      <c r="CG126" s="251"/>
      <c r="CH126" s="251"/>
      <c r="CI126" s="251"/>
      <c r="CJ126" s="251"/>
      <c r="CK126" s="146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  <c r="DD126" s="147"/>
      <c r="DE126" s="147"/>
      <c r="DF126" s="147"/>
      <c r="DG126" s="147"/>
      <c r="DH126" s="147"/>
      <c r="DI126" s="147"/>
      <c r="DJ126" s="147"/>
      <c r="DK126" s="147"/>
      <c r="DL126" s="147"/>
      <c r="DM126" s="147"/>
      <c r="DN126" s="148"/>
    </row>
    <row r="127" spans="34:83" s="16" customFormat="1" ht="6" customHeight="1">
      <c r="AH127" s="55"/>
      <c r="AI127" s="55"/>
      <c r="AJ127" s="55"/>
      <c r="AK127" s="55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E127" s="53"/>
      <c r="BF127" s="54"/>
      <c r="BG127" s="54"/>
      <c r="BH127" s="54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</row>
    <row r="128" spans="34:83" s="16" customFormat="1" ht="6" customHeight="1">
      <c r="AH128" s="55"/>
      <c r="AI128" s="55"/>
      <c r="AJ128" s="55"/>
      <c r="AK128" s="55"/>
      <c r="BE128" s="53"/>
      <c r="BF128" s="54"/>
      <c r="BG128" s="54"/>
      <c r="BH128" s="54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</row>
    <row r="129" spans="34:83" s="16" customFormat="1" ht="6" customHeight="1">
      <c r="AH129" s="55"/>
      <c r="AI129" s="55"/>
      <c r="AJ129" s="55"/>
      <c r="AK129" s="55"/>
      <c r="BE129" s="54"/>
      <c r="BF129" s="54"/>
      <c r="BG129" s="54"/>
      <c r="BH129" s="54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</row>
    <row r="130" spans="34:83" s="16" customFormat="1" ht="6" customHeight="1">
      <c r="AH130" s="55"/>
      <c r="AI130" s="55"/>
      <c r="AJ130" s="55"/>
      <c r="AK130" s="55"/>
      <c r="BE130" s="54"/>
      <c r="BF130" s="54"/>
      <c r="BG130" s="54"/>
      <c r="BH130" s="54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</row>
    <row r="131" spans="2:83" s="16" customFormat="1" ht="6" customHeight="1">
      <c r="B131" s="55"/>
      <c r="AH131" s="55"/>
      <c r="AI131" s="55"/>
      <c r="AJ131" s="55"/>
      <c r="AK131" s="55"/>
      <c r="BE131" s="54"/>
      <c r="BF131" s="54"/>
      <c r="BG131" s="54"/>
      <c r="BH131" s="54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</row>
    <row r="132" spans="2:83" s="16" customFormat="1" ht="6" customHeight="1">
      <c r="B132" s="55"/>
      <c r="AH132" s="55"/>
      <c r="AI132" s="55"/>
      <c r="AJ132" s="55"/>
      <c r="AK132" s="55"/>
      <c r="BE132" s="54"/>
      <c r="BF132" s="54"/>
      <c r="BG132" s="54"/>
      <c r="BH132" s="54"/>
      <c r="BI132" s="54"/>
      <c r="BJ132" s="54"/>
      <c r="BK132" s="54"/>
      <c r="BL132" s="17"/>
      <c r="BM132" s="17"/>
      <c r="BN132" s="17"/>
      <c r="BO132" s="8"/>
      <c r="BP132" s="8"/>
      <c r="BQ132" s="8"/>
      <c r="BR132" s="8"/>
      <c r="BS132" s="8"/>
      <c r="BT132" s="8"/>
      <c r="BU132" s="8"/>
      <c r="BV132" s="8"/>
      <c r="BW132" s="54"/>
      <c r="BX132" s="54"/>
      <c r="BY132" s="54"/>
      <c r="BZ132" s="54"/>
      <c r="CA132" s="54"/>
      <c r="CB132" s="54"/>
      <c r="CC132" s="54"/>
      <c r="CD132" s="54"/>
      <c r="CE132" s="54"/>
    </row>
    <row r="133" spans="2:83" s="16" customFormat="1" ht="6" customHeight="1">
      <c r="B133" s="55"/>
      <c r="AH133" s="55"/>
      <c r="AI133" s="55"/>
      <c r="AJ133" s="55"/>
      <c r="AK133" s="55"/>
      <c r="BE133" s="54"/>
      <c r="BF133" s="54"/>
      <c r="BG133" s="54"/>
      <c r="BH133" s="54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</row>
    <row r="134" spans="2:83" s="16" customFormat="1" ht="6" customHeight="1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</row>
    <row r="135" spans="2:73" s="16" customFormat="1" ht="6" customHeight="1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</row>
    <row r="136" spans="2:73" s="16" customFormat="1" ht="6" customHeight="1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AA136" s="55"/>
      <c r="AB136" s="55"/>
      <c r="AC136" s="55"/>
      <c r="AD136" s="55"/>
      <c r="AE136" s="55"/>
      <c r="AF136" s="55"/>
      <c r="AG136" s="55"/>
      <c r="AH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</row>
    <row r="137" spans="56:73" s="16" customFormat="1" ht="6" customHeight="1"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</row>
    <row r="138" spans="56:73" s="16" customFormat="1" ht="6" customHeight="1"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</row>
    <row r="139" spans="56:73" s="16" customFormat="1" ht="6" customHeight="1"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</row>
    <row r="140" spans="56:73" s="16" customFormat="1" ht="6" customHeight="1">
      <c r="BD140" s="55"/>
      <c r="BE140" s="54"/>
      <c r="BF140" s="54"/>
      <c r="BG140" s="54"/>
      <c r="BH140" s="54"/>
      <c r="BI140" s="54"/>
      <c r="BJ140" s="54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</row>
    <row r="141" spans="56:73" s="16" customFormat="1" ht="6" customHeight="1">
      <c r="BD141" s="55"/>
      <c r="BE141" s="54"/>
      <c r="BF141" s="54"/>
      <c r="BG141" s="54"/>
      <c r="BH141" s="54"/>
      <c r="BI141" s="54"/>
      <c r="BJ141" s="54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</row>
    <row r="142" spans="56:73" s="16" customFormat="1" ht="6" customHeight="1">
      <c r="BD142" s="54"/>
      <c r="BE142" s="54"/>
      <c r="BF142" s="54"/>
      <c r="BG142" s="54"/>
      <c r="BH142" s="54"/>
      <c r="BI142" s="54"/>
      <c r="BJ142" s="54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</row>
    <row r="143" spans="56:73" s="16" customFormat="1" ht="6" customHeight="1">
      <c r="BD143" s="54"/>
      <c r="BE143" s="54"/>
      <c r="BF143" s="54"/>
      <c r="BG143" s="54"/>
      <c r="BH143" s="54"/>
      <c r="BI143" s="54"/>
      <c r="BJ143" s="54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</row>
    <row r="144" spans="55:73" s="16" customFormat="1" ht="6" customHeight="1">
      <c r="BC144" s="54"/>
      <c r="BD144" s="54"/>
      <c r="BE144" s="54"/>
      <c r="BF144" s="54"/>
      <c r="BG144" s="54"/>
      <c r="BH144" s="54"/>
      <c r="BI144" s="54"/>
      <c r="BJ144" s="54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</row>
    <row r="145" spans="49:73" s="16" customFormat="1" ht="6" customHeight="1"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</row>
    <row r="146" spans="49:73" s="16" customFormat="1" ht="6" customHeight="1"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</row>
    <row r="147" spans="49:73" s="16" customFormat="1" ht="6" customHeight="1"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</row>
    <row r="148" spans="49:73" s="16" customFormat="1" ht="6" customHeight="1"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</row>
    <row r="149" spans="49:73" s="16" customFormat="1" ht="6" customHeight="1"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</row>
    <row r="150" spans="26:83" s="16" customFormat="1" ht="6" customHeight="1"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</row>
    <row r="151" spans="26:83" s="16" customFormat="1" ht="6" customHeight="1"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</row>
    <row r="152" spans="26:83" s="16" customFormat="1" ht="6" customHeight="1"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54"/>
      <c r="AX152" s="54"/>
      <c r="AY152" s="54"/>
      <c r="AZ152" s="54"/>
      <c r="BA152" s="54"/>
      <c r="BB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</row>
    <row r="153" spans="26:83" s="16" customFormat="1" ht="6" customHeight="1"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</row>
    <row r="154" spans="26:83" s="16" customFormat="1" ht="6" customHeight="1"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</row>
    <row r="155" spans="26:83" s="16" customFormat="1" ht="6" customHeight="1"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</row>
    <row r="156" spans="26:83" s="16" customFormat="1" ht="6" customHeight="1"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</row>
    <row r="157" spans="39:83" s="16" customFormat="1" ht="6" customHeight="1"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</row>
    <row r="158" spans="57:83" s="16" customFormat="1" ht="6" customHeight="1"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</row>
    <row r="159" spans="57:83" s="16" customFormat="1" ht="6" customHeight="1"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</row>
    <row r="160" spans="57:83" s="16" customFormat="1" ht="6" customHeight="1"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</row>
    <row r="161" spans="57:83" s="16" customFormat="1" ht="6" customHeight="1"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</row>
    <row r="162" spans="26:83" s="16" customFormat="1" ht="6" customHeight="1"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</row>
    <row r="163" spans="26:83" s="16" customFormat="1" ht="6" customHeight="1"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58"/>
      <c r="AQ163" s="58"/>
      <c r="AR163" s="58"/>
      <c r="AS163" s="58"/>
      <c r="AT163" s="58"/>
      <c r="AU163" s="58"/>
      <c r="AV163" s="58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</row>
    <row r="164" spans="26:83" s="16" customFormat="1" ht="6" customHeight="1"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58"/>
      <c r="AQ164" s="58"/>
      <c r="AR164" s="58"/>
      <c r="AS164" s="58"/>
      <c r="AT164" s="58"/>
      <c r="AU164" s="58"/>
      <c r="AV164" s="58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</row>
    <row r="165" spans="26:83" s="16" customFormat="1" ht="6" customHeight="1"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58"/>
      <c r="AQ165" s="58"/>
      <c r="AR165" s="58"/>
      <c r="AS165" s="58"/>
      <c r="AT165" s="58"/>
      <c r="AU165" s="58"/>
      <c r="AV165" s="58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</row>
    <row r="166" spans="26:83" s="16" customFormat="1" ht="6" customHeight="1"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58"/>
      <c r="AQ166" s="58"/>
      <c r="AR166" s="58"/>
      <c r="AS166" s="58"/>
      <c r="AT166" s="58"/>
      <c r="AU166" s="58"/>
      <c r="AV166" s="58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</row>
    <row r="167" spans="26:83" s="16" customFormat="1" ht="6" customHeight="1"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58"/>
      <c r="AQ167" s="58"/>
      <c r="AR167" s="58"/>
      <c r="AS167" s="58"/>
      <c r="AT167" s="58"/>
      <c r="AU167" s="58"/>
      <c r="AV167" s="58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</row>
    <row r="168" spans="26:83" s="16" customFormat="1" ht="6" customHeight="1"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58"/>
      <c r="AQ168" s="58"/>
      <c r="AR168" s="58"/>
      <c r="AS168" s="58"/>
      <c r="AT168" s="58"/>
      <c r="AU168" s="58"/>
      <c r="AV168" s="58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</row>
    <row r="169" spans="26:83" s="16" customFormat="1" ht="6" customHeight="1"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58"/>
      <c r="AQ169" s="58"/>
      <c r="AR169" s="58"/>
      <c r="AS169" s="58"/>
      <c r="AT169" s="58"/>
      <c r="AU169" s="58"/>
      <c r="AV169" s="58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</row>
    <row r="170" spans="26:83" s="16" customFormat="1" ht="6" customHeight="1"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58"/>
      <c r="AQ170" s="58"/>
      <c r="AR170" s="58"/>
      <c r="AS170" s="58"/>
      <c r="AT170" s="58"/>
      <c r="AU170" s="58"/>
      <c r="AV170" s="58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</row>
    <row r="171" spans="39:83" s="16" customFormat="1" ht="6" customHeight="1">
      <c r="AM171" s="14"/>
      <c r="AN171" s="14"/>
      <c r="AO171" s="14"/>
      <c r="AP171" s="58"/>
      <c r="AQ171" s="58"/>
      <c r="AR171" s="58"/>
      <c r="AS171" s="58"/>
      <c r="AT171" s="58"/>
      <c r="AU171" s="58"/>
      <c r="AV171" s="58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</row>
    <row r="172" spans="57:83" s="16" customFormat="1" ht="6" customHeight="1"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</row>
    <row r="173" spans="57:83" s="16" customFormat="1" ht="6" customHeight="1"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</row>
    <row r="174" spans="57:83" s="16" customFormat="1" ht="6" customHeight="1"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</row>
    <row r="175" spans="57:83" s="16" customFormat="1" ht="6" customHeight="1"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</row>
    <row r="176" spans="57:83" s="16" customFormat="1" ht="6" customHeight="1"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</row>
    <row r="177" spans="57:83" s="16" customFormat="1" ht="6" customHeight="1"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</row>
    <row r="178" spans="57:83" s="16" customFormat="1" ht="6" customHeight="1"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</row>
    <row r="179" spans="57:83" s="16" customFormat="1" ht="6" customHeight="1"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</row>
    <row r="180" spans="57:83" s="16" customFormat="1" ht="6" customHeight="1"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</row>
    <row r="181" spans="57:83" s="16" customFormat="1" ht="6" customHeight="1"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</row>
    <row r="182" spans="57:83" s="16" customFormat="1" ht="6" customHeight="1"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</row>
    <row r="183" spans="57:83" s="16" customFormat="1" ht="6" customHeight="1"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</row>
    <row r="184" spans="57:83" s="16" customFormat="1" ht="3" customHeight="1"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</row>
    <row r="185" spans="57:83" s="16" customFormat="1" ht="3" customHeight="1"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</row>
    <row r="186" spans="57:83" s="16" customFormat="1" ht="3" customHeight="1"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</row>
    <row r="187" spans="57:83" s="16" customFormat="1" ht="3" customHeight="1"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</row>
    <row r="188" spans="57:83" s="16" customFormat="1" ht="3" customHeight="1"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</row>
    <row r="189" spans="57:83" s="16" customFormat="1" ht="3" customHeight="1"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</row>
    <row r="190" spans="57:83" s="16" customFormat="1" ht="3" customHeight="1"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</row>
    <row r="191" spans="57:83" s="16" customFormat="1" ht="3" customHeight="1"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</row>
    <row r="192" spans="57:83" s="16" customFormat="1" ht="3" customHeight="1"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</row>
    <row r="193" spans="57:83" s="16" customFormat="1" ht="3" customHeight="1"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</row>
    <row r="194" spans="57:83" s="16" customFormat="1" ht="3" customHeight="1"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</row>
    <row r="195" spans="57:83" s="16" customFormat="1" ht="3" customHeight="1"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</row>
    <row r="196" spans="57:83" s="16" customFormat="1" ht="3" customHeight="1"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</row>
    <row r="197" spans="57:83" s="16" customFormat="1" ht="3" customHeight="1"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</row>
    <row r="198" spans="57:83" s="16" customFormat="1" ht="3" customHeight="1"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</row>
    <row r="199" spans="57:83" s="16" customFormat="1" ht="3" customHeight="1"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</row>
    <row r="200" spans="57:83" s="16" customFormat="1" ht="3" customHeight="1"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</row>
    <row r="201" spans="57:83" s="16" customFormat="1" ht="3" customHeight="1"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</row>
    <row r="202" spans="57:83" s="16" customFormat="1" ht="3" customHeight="1"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</row>
    <row r="203" spans="57:83" s="16" customFormat="1" ht="3" customHeight="1"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</row>
    <row r="204" spans="57:83" s="16" customFormat="1" ht="3" customHeight="1"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</row>
    <row r="205" spans="57:83" s="16" customFormat="1" ht="3" customHeight="1"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</row>
    <row r="206" spans="57:83" s="16" customFormat="1" ht="3" customHeight="1"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</row>
    <row r="207" spans="57:83" s="16" customFormat="1" ht="3" customHeight="1"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</row>
    <row r="208" spans="57:83" s="16" customFormat="1" ht="3" customHeight="1"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</row>
    <row r="209" spans="57:83" s="16" customFormat="1" ht="3" customHeight="1"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</row>
    <row r="210" spans="57:83" s="16" customFormat="1" ht="3" customHeight="1"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</row>
    <row r="211" spans="57:83" s="16" customFormat="1" ht="3" customHeight="1"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</row>
    <row r="212" spans="57:83" s="16" customFormat="1" ht="3" customHeight="1"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</row>
    <row r="213" spans="57:83" s="16" customFormat="1" ht="3" customHeight="1"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</row>
    <row r="214" spans="57:83" s="16" customFormat="1" ht="3" customHeight="1"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</row>
    <row r="215" spans="57:83" s="16" customFormat="1" ht="3" customHeight="1"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</row>
    <row r="216" spans="57:83" s="16" customFormat="1" ht="3" customHeight="1"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</row>
    <row r="217" spans="57:83" s="16" customFormat="1" ht="3" customHeight="1"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</row>
    <row r="218" spans="57:83" s="16" customFormat="1" ht="3" customHeight="1"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</row>
    <row r="219" spans="57:83" s="16" customFormat="1" ht="3" customHeight="1"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</row>
    <row r="220" spans="57:83" s="16" customFormat="1" ht="3" customHeight="1"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</row>
    <row r="221" spans="57:83" s="16" customFormat="1" ht="3" customHeight="1"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</row>
    <row r="222" spans="57:83" s="16" customFormat="1" ht="3" customHeight="1"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</row>
    <row r="223" spans="57:83" s="16" customFormat="1" ht="3" customHeight="1"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</row>
    <row r="224" spans="57:83" s="16" customFormat="1" ht="3" customHeight="1"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</row>
    <row r="225" spans="57:83" s="16" customFormat="1" ht="3" customHeight="1"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</row>
    <row r="226" spans="57:83" s="16" customFormat="1" ht="3" customHeight="1"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</row>
    <row r="227" spans="57:83" s="16" customFormat="1" ht="3" customHeight="1"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</row>
    <row r="228" spans="57:83" s="16" customFormat="1" ht="3" customHeight="1"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</row>
    <row r="229" spans="57:83" s="16" customFormat="1" ht="3" customHeight="1"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</row>
    <row r="230" spans="57:83" s="16" customFormat="1" ht="3" customHeight="1"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</row>
    <row r="231" spans="57:83" s="16" customFormat="1" ht="3" customHeight="1"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</row>
    <row r="232" spans="57:83" s="16" customFormat="1" ht="3" customHeight="1"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</row>
    <row r="233" spans="57:83" s="16" customFormat="1" ht="3" customHeight="1"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</row>
    <row r="234" spans="57:83" s="16" customFormat="1" ht="3" customHeight="1"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</row>
    <row r="235" spans="57:83" s="16" customFormat="1" ht="3" customHeight="1"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</row>
    <row r="236" spans="57:83" s="16" customFormat="1" ht="3" customHeight="1"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</row>
    <row r="237" spans="57:83" s="16" customFormat="1" ht="3" customHeight="1"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</row>
    <row r="238" spans="57:83" s="16" customFormat="1" ht="3" customHeight="1"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</row>
    <row r="239" spans="57:83" s="16" customFormat="1" ht="3" customHeight="1"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</row>
    <row r="240" spans="57:83" s="16" customFormat="1" ht="3" customHeight="1"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</row>
    <row r="241" spans="57:83" s="16" customFormat="1" ht="3" customHeight="1"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</row>
    <row r="242" spans="57:83" s="16" customFormat="1" ht="3" customHeight="1"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</row>
    <row r="243" spans="57:83" s="16" customFormat="1" ht="3" customHeight="1"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</row>
    <row r="244" spans="57:83" s="16" customFormat="1" ht="3" customHeight="1"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</row>
    <row r="245" spans="57:83" s="16" customFormat="1" ht="3" customHeight="1"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</row>
    <row r="246" spans="57:83" s="16" customFormat="1" ht="3" customHeight="1"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</row>
    <row r="247" spans="57:83" s="16" customFormat="1" ht="3" customHeight="1"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</row>
    <row r="248" spans="57:83" s="16" customFormat="1" ht="3" customHeight="1"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</row>
    <row r="249" spans="57:83" s="16" customFormat="1" ht="3" customHeight="1"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</row>
    <row r="250" spans="57:83" s="16" customFormat="1" ht="3" customHeight="1"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</row>
    <row r="251" spans="57:83" s="16" customFormat="1" ht="3" customHeight="1"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</row>
    <row r="252" spans="57:83" s="16" customFormat="1" ht="3" customHeight="1"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</row>
    <row r="253" spans="57:83" s="16" customFormat="1" ht="3" customHeight="1"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</row>
    <row r="254" spans="57:83" s="16" customFormat="1" ht="3" customHeight="1"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</row>
    <row r="255" spans="57:83" s="16" customFormat="1" ht="3" customHeight="1"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</row>
    <row r="256" spans="57:83" s="16" customFormat="1" ht="3" customHeight="1"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</row>
    <row r="257" spans="57:83" s="16" customFormat="1" ht="3" customHeight="1"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</row>
    <row r="258" spans="57:83" s="16" customFormat="1" ht="3" customHeight="1"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</row>
    <row r="259" spans="57:83" s="16" customFormat="1" ht="3" customHeight="1"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</row>
    <row r="260" spans="57:83" s="16" customFormat="1" ht="3" customHeight="1"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</row>
    <row r="261" spans="57:83" s="16" customFormat="1" ht="3" customHeight="1"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</row>
    <row r="262" spans="57:83" s="16" customFormat="1" ht="3" customHeight="1"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</row>
    <row r="263" spans="57:83" s="16" customFormat="1" ht="3" customHeight="1"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</row>
    <row r="264" spans="57:83" s="16" customFormat="1" ht="3" customHeight="1"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</row>
    <row r="265" spans="57:83" s="16" customFormat="1" ht="3" customHeight="1"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</row>
    <row r="266" spans="57:83" s="16" customFormat="1" ht="3" customHeight="1"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</row>
    <row r="267" spans="57:83" s="16" customFormat="1" ht="3" customHeight="1"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</row>
    <row r="268" spans="57:83" s="16" customFormat="1" ht="3" customHeight="1"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</row>
    <row r="269" spans="57:83" s="16" customFormat="1" ht="3" customHeight="1"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</row>
    <row r="270" spans="57:83" s="16" customFormat="1" ht="3" customHeight="1"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</row>
    <row r="271" spans="57:83" s="16" customFormat="1" ht="3" customHeight="1"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</row>
    <row r="272" spans="57:83" s="16" customFormat="1" ht="3" customHeight="1"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</row>
    <row r="273" spans="57:83" s="16" customFormat="1" ht="3" customHeight="1"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</row>
    <row r="274" spans="57:83" s="16" customFormat="1" ht="3" customHeight="1"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</row>
    <row r="275" spans="57:83" s="16" customFormat="1" ht="3" customHeight="1"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</row>
    <row r="276" spans="57:83" s="16" customFormat="1" ht="3" customHeight="1"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</row>
    <row r="277" spans="57:83" s="16" customFormat="1" ht="3" customHeight="1"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</row>
    <row r="278" spans="57:83" s="16" customFormat="1" ht="3" customHeight="1"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</row>
    <row r="279" spans="57:83" s="16" customFormat="1" ht="3" customHeight="1"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</row>
    <row r="280" spans="57:83" s="16" customFormat="1" ht="3" customHeight="1"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</row>
    <row r="281" spans="57:83" s="16" customFormat="1" ht="3" customHeight="1"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</row>
    <row r="282" spans="57:83" s="16" customFormat="1" ht="3" customHeight="1"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</row>
    <row r="283" spans="57:83" s="16" customFormat="1" ht="3" customHeight="1"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</row>
    <row r="284" spans="57:83" s="16" customFormat="1" ht="3" customHeight="1"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</row>
    <row r="285" spans="57:83" s="16" customFormat="1" ht="3" customHeight="1"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</row>
    <row r="286" spans="57:83" s="16" customFormat="1" ht="3" customHeight="1"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</row>
    <row r="287" spans="57:83" s="16" customFormat="1" ht="3" customHeight="1"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</row>
    <row r="288" spans="57:83" s="16" customFormat="1" ht="3" customHeight="1"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</row>
    <row r="289" spans="57:83" s="16" customFormat="1" ht="3" customHeight="1"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</row>
    <row r="290" spans="57:83" s="16" customFormat="1" ht="3" customHeight="1"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</row>
    <row r="291" spans="57:83" s="16" customFormat="1" ht="3" customHeight="1"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</row>
    <row r="292" spans="57:83" s="16" customFormat="1" ht="3" customHeight="1"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</row>
    <row r="293" spans="57:83" s="16" customFormat="1" ht="3" customHeight="1"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</row>
    <row r="294" spans="57:83" s="16" customFormat="1" ht="3" customHeight="1"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</row>
    <row r="295" spans="57:83" s="16" customFormat="1" ht="3" customHeight="1"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</row>
    <row r="296" spans="57:83" s="16" customFormat="1" ht="3" customHeight="1"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</row>
    <row r="297" spans="57:83" s="16" customFormat="1" ht="3" customHeight="1"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</row>
    <row r="298" spans="57:83" s="16" customFormat="1" ht="3" customHeight="1"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</row>
    <row r="299" spans="57:83" s="16" customFormat="1" ht="3" customHeight="1"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</row>
    <row r="300" spans="57:83" s="16" customFormat="1" ht="3" customHeight="1"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</row>
    <row r="301" spans="57:83" s="16" customFormat="1" ht="3" customHeight="1"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</row>
    <row r="302" spans="57:83" s="16" customFormat="1" ht="3" customHeight="1"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</row>
    <row r="303" spans="57:83" s="16" customFormat="1" ht="3" customHeight="1"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</row>
    <row r="304" spans="57:83" s="16" customFormat="1" ht="3" customHeight="1"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</row>
    <row r="305" spans="57:83" s="16" customFormat="1" ht="3" customHeight="1"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</row>
    <row r="306" spans="57:83" s="16" customFormat="1" ht="3" customHeight="1"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</row>
    <row r="307" spans="57:83" s="16" customFormat="1" ht="3" customHeight="1"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</row>
    <row r="308" spans="57:83" s="16" customFormat="1" ht="3" customHeight="1"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</row>
    <row r="309" spans="57:83" s="16" customFormat="1" ht="3" customHeight="1"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</row>
    <row r="310" spans="57:83" s="16" customFormat="1" ht="3" customHeight="1"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</row>
    <row r="311" spans="57:83" s="16" customFormat="1" ht="3" customHeight="1"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</row>
    <row r="312" spans="57:83" s="16" customFormat="1" ht="3" customHeight="1"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</row>
    <row r="313" spans="57:83" s="16" customFormat="1" ht="3" customHeight="1"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</row>
    <row r="314" spans="57:122" s="16" customFormat="1" ht="3" customHeight="1"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</row>
    <row r="315" spans="1:83" ht="3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</row>
    <row r="316" spans="1:83" ht="3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</row>
    <row r="317" spans="1:83" ht="3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</row>
    <row r="318" spans="1:83" ht="3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</row>
    <row r="319" spans="1:83" ht="3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</row>
    <row r="320" spans="1:83" ht="3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P320" s="54"/>
      <c r="BQ320" s="54"/>
      <c r="BR320" s="54"/>
      <c r="BS320" s="54"/>
      <c r="BT320" s="54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</row>
    <row r="321" spans="1:83" ht="3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P321" s="54"/>
      <c r="BQ321" s="54"/>
      <c r="BR321" s="54"/>
      <c r="BS321" s="54"/>
      <c r="BT321" s="54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</row>
    <row r="322" spans="1:83" ht="3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P322" s="54"/>
      <c r="BQ322" s="54"/>
      <c r="BR322" s="54"/>
      <c r="BS322" s="54"/>
      <c r="BT322" s="54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</row>
    <row r="323" spans="1:83" ht="3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P323" s="54"/>
      <c r="BQ323" s="54"/>
      <c r="BR323" s="54"/>
      <c r="BS323" s="54"/>
      <c r="BT323" s="54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</row>
    <row r="324" spans="1:83" ht="3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P324" s="54"/>
      <c r="BQ324" s="54"/>
      <c r="BR324" s="54"/>
      <c r="BS324" s="54"/>
      <c r="BT324" s="54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</row>
    <row r="325" spans="1:83" ht="3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P325" s="54"/>
      <c r="BQ325" s="54"/>
      <c r="BR325" s="54"/>
      <c r="BS325" s="54"/>
      <c r="BT325" s="54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</row>
    <row r="326" spans="1:83" ht="3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P326" s="54"/>
      <c r="BQ326" s="54"/>
      <c r="BR326" s="54"/>
      <c r="BS326" s="54"/>
      <c r="BT326" s="54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</row>
    <row r="327" spans="1:83" ht="3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P327" s="54"/>
      <c r="BQ327" s="54"/>
      <c r="BR327" s="54"/>
      <c r="BS327" s="54"/>
      <c r="BT327" s="54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</row>
    <row r="328" spans="1:83" ht="3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P328" s="54"/>
      <c r="BQ328" s="54"/>
      <c r="BR328" s="54"/>
      <c r="BS328" s="54"/>
      <c r="BT328" s="54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</row>
    <row r="329" spans="1:83" ht="3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P329" s="54"/>
      <c r="BQ329" s="54"/>
      <c r="BR329" s="54"/>
      <c r="BS329" s="54"/>
      <c r="BT329" s="54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</row>
    <row r="330" spans="1:83" ht="3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P330" s="54"/>
      <c r="BQ330" s="54"/>
      <c r="BR330" s="54"/>
      <c r="BS330" s="54"/>
      <c r="BT330" s="54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</row>
    <row r="331" spans="1:83" ht="3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P331" s="54"/>
      <c r="BQ331" s="54"/>
      <c r="BR331" s="54"/>
      <c r="BS331" s="54"/>
      <c r="BT331" s="54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</row>
    <row r="332" spans="1:56" ht="3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</row>
    <row r="333" spans="1:56" ht="3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</row>
    <row r="334" spans="1:56" ht="3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</row>
    <row r="335" spans="1:56" ht="3" customHeight="1">
      <c r="A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D335" s="16"/>
    </row>
    <row r="336" spans="1:56" ht="3" customHeight="1">
      <c r="A336" s="16"/>
      <c r="BD336" s="16"/>
    </row>
    <row r="337" spans="1:56" ht="3" customHeight="1">
      <c r="A337" s="16"/>
      <c r="BD337" s="16"/>
    </row>
    <row r="338" spans="1:56" ht="3" customHeight="1">
      <c r="A338" s="16"/>
      <c r="BD338" s="16"/>
    </row>
    <row r="339" spans="1:56" ht="3" customHeight="1">
      <c r="A339" s="16"/>
      <c r="BD339" s="16"/>
    </row>
    <row r="340" spans="1:56" ht="3" customHeight="1">
      <c r="A340" s="16"/>
      <c r="BD340" s="16"/>
    </row>
    <row r="341" spans="1:56" ht="3" customHeight="1">
      <c r="A341" s="16"/>
      <c r="BD341" s="16"/>
    </row>
    <row r="342" ht="3" customHeight="1">
      <c r="BD342" s="16"/>
    </row>
    <row r="343" ht="3" customHeight="1"/>
    <row r="344" ht="3" customHeight="1"/>
    <row r="345" ht="3" customHeight="1"/>
    <row r="346" ht="3" customHeight="1"/>
    <row r="347" ht="3" customHeight="1"/>
    <row r="348" ht="3" customHeight="1"/>
    <row r="349" ht="3" customHeight="1"/>
    <row r="350" ht="3" customHeight="1"/>
    <row r="351" ht="3" customHeight="1"/>
    <row r="352" ht="3" customHeight="1"/>
    <row r="353" ht="3" customHeight="1"/>
    <row r="354" ht="3" customHeight="1"/>
    <row r="355" ht="3" customHeight="1"/>
    <row r="356" ht="3" customHeight="1"/>
    <row r="357" ht="3" customHeight="1"/>
    <row r="358" ht="3" customHeight="1"/>
    <row r="359" ht="3" customHeight="1"/>
    <row r="360" ht="3" customHeight="1"/>
    <row r="361" ht="3" customHeight="1"/>
    <row r="362" ht="3" customHeight="1"/>
    <row r="363" ht="3" customHeight="1"/>
    <row r="364" ht="3" customHeight="1"/>
    <row r="365" ht="3" customHeight="1"/>
    <row r="366" ht="3" customHeight="1"/>
    <row r="367" ht="3" customHeight="1"/>
    <row r="368" ht="3" customHeight="1"/>
    <row r="369" ht="3" customHeight="1"/>
    <row r="370" ht="3" customHeight="1"/>
    <row r="371" ht="3" customHeight="1"/>
    <row r="372" ht="3" customHeight="1"/>
    <row r="373" ht="3" customHeight="1"/>
    <row r="374" ht="3" customHeight="1"/>
    <row r="375" ht="3" customHeight="1"/>
    <row r="376" ht="3" customHeight="1"/>
    <row r="377" ht="3" customHeight="1"/>
    <row r="378" ht="3" customHeight="1"/>
    <row r="379" ht="3" customHeight="1"/>
    <row r="380" ht="3" customHeight="1"/>
    <row r="381" ht="3" customHeight="1"/>
    <row r="382" ht="3" customHeight="1"/>
    <row r="383" ht="3" customHeight="1"/>
    <row r="384" ht="3" customHeight="1"/>
    <row r="385" ht="3" customHeight="1"/>
    <row r="386" ht="3" customHeight="1"/>
    <row r="387" ht="3" customHeight="1"/>
    <row r="388" ht="3" customHeight="1"/>
    <row r="389" ht="3" customHeight="1"/>
    <row r="390" ht="3" customHeight="1"/>
    <row r="391" ht="3" customHeight="1"/>
    <row r="392" ht="3" customHeight="1"/>
    <row r="393" ht="3" customHeight="1"/>
    <row r="394" ht="3" customHeight="1"/>
    <row r="395" ht="3" customHeight="1"/>
    <row r="396" ht="3" customHeight="1"/>
    <row r="397" ht="3" customHeight="1"/>
    <row r="398" ht="3" customHeight="1"/>
    <row r="399" ht="3" customHeight="1"/>
    <row r="400" ht="3" customHeight="1"/>
    <row r="401" ht="3" customHeight="1"/>
    <row r="402" ht="3" customHeight="1"/>
    <row r="403" ht="3" customHeight="1"/>
    <row r="404" ht="3" customHeight="1"/>
    <row r="405" ht="3" customHeight="1"/>
    <row r="406" ht="3" customHeight="1"/>
    <row r="407" ht="3" customHeight="1"/>
    <row r="408" ht="3" customHeight="1"/>
    <row r="409" ht="3" customHeight="1"/>
    <row r="410" ht="3" customHeight="1"/>
    <row r="411" ht="3" customHeight="1"/>
    <row r="412" ht="3" customHeight="1"/>
    <row r="413" ht="3" customHeight="1"/>
    <row r="414" ht="3" customHeight="1"/>
    <row r="415" ht="3" customHeight="1"/>
    <row r="416" ht="3" customHeight="1"/>
    <row r="417" ht="3" customHeight="1"/>
    <row r="418" ht="3" customHeight="1"/>
    <row r="419" ht="3" customHeight="1"/>
    <row r="420" ht="3" customHeight="1"/>
    <row r="421" ht="3" customHeight="1"/>
    <row r="422" ht="3" customHeight="1"/>
    <row r="423" ht="3" customHeight="1"/>
    <row r="424" ht="3" customHeight="1"/>
    <row r="425" ht="3" customHeight="1"/>
    <row r="426" ht="3" customHeight="1"/>
    <row r="427" ht="3" customHeight="1"/>
    <row r="428" ht="3" customHeight="1"/>
    <row r="429" ht="3" customHeight="1"/>
    <row r="430" ht="3" customHeight="1"/>
    <row r="431" ht="3" customHeight="1"/>
    <row r="432" ht="3" customHeight="1"/>
    <row r="433" ht="3" customHeight="1"/>
    <row r="434" ht="3" customHeight="1"/>
    <row r="435" ht="3" customHeight="1"/>
    <row r="436" ht="3" customHeight="1"/>
    <row r="437" ht="3" customHeight="1"/>
    <row r="438" ht="3" customHeight="1"/>
    <row r="439" ht="3" customHeight="1"/>
    <row r="440" ht="3" customHeight="1"/>
    <row r="441" ht="3" customHeight="1"/>
    <row r="442" ht="3" customHeight="1"/>
    <row r="443" ht="3" customHeight="1"/>
    <row r="444" ht="3" customHeight="1"/>
    <row r="445" ht="3" customHeight="1"/>
    <row r="446" ht="3" customHeight="1"/>
    <row r="447" ht="3" customHeight="1"/>
    <row r="448" ht="3" customHeight="1"/>
    <row r="449" ht="3" customHeight="1"/>
    <row r="450" ht="3" customHeight="1"/>
    <row r="451" ht="3" customHeight="1"/>
    <row r="452" ht="3" customHeight="1"/>
    <row r="453" ht="3" customHeight="1"/>
    <row r="454" ht="3" customHeight="1"/>
    <row r="455" ht="3" customHeight="1"/>
    <row r="456" ht="3" customHeight="1"/>
    <row r="457" ht="3" customHeight="1"/>
    <row r="458" ht="3" customHeight="1"/>
    <row r="459" ht="3" customHeight="1"/>
    <row r="460" ht="3" customHeight="1"/>
    <row r="461" ht="3" customHeight="1"/>
    <row r="462" ht="3" customHeight="1"/>
    <row r="463" ht="3" customHeight="1"/>
    <row r="464" ht="3" customHeight="1"/>
    <row r="465" ht="3" customHeight="1"/>
    <row r="466" ht="3" customHeight="1"/>
    <row r="467" ht="3" customHeight="1"/>
    <row r="468" ht="3" customHeight="1"/>
    <row r="469" ht="3" customHeight="1"/>
    <row r="470" ht="3" customHeight="1"/>
    <row r="471" ht="3" customHeight="1"/>
    <row r="472" ht="3" customHeight="1"/>
    <row r="473" ht="3" customHeight="1"/>
    <row r="474" ht="3" customHeight="1"/>
    <row r="475" ht="3" customHeight="1"/>
    <row r="476" ht="3" customHeight="1"/>
    <row r="477" ht="3" customHeight="1"/>
    <row r="478" ht="3" customHeight="1"/>
    <row r="479" ht="3" customHeight="1"/>
    <row r="480" ht="3" customHeight="1"/>
    <row r="481" ht="3" customHeight="1"/>
    <row r="482" ht="3" customHeight="1"/>
    <row r="483" ht="3" customHeight="1"/>
    <row r="484" ht="3" customHeight="1"/>
    <row r="485" ht="3" customHeight="1"/>
    <row r="486" ht="3" customHeight="1"/>
    <row r="487" ht="3" customHeight="1"/>
    <row r="488" ht="3" customHeight="1"/>
    <row r="489" ht="3" customHeight="1"/>
    <row r="490" ht="3" customHeight="1"/>
    <row r="491" ht="3" customHeight="1"/>
    <row r="492" ht="3" customHeight="1"/>
    <row r="493" ht="3" customHeight="1"/>
    <row r="494" ht="3" customHeight="1"/>
    <row r="495" ht="3" customHeight="1"/>
    <row r="496" ht="3" customHeight="1"/>
    <row r="497" ht="3" customHeight="1"/>
    <row r="498" ht="3" customHeight="1"/>
    <row r="499" ht="3" customHeight="1"/>
    <row r="500" ht="3" customHeight="1"/>
    <row r="501" ht="3" customHeight="1"/>
    <row r="502" ht="3" customHeight="1"/>
    <row r="503" ht="3" customHeight="1"/>
    <row r="504" ht="3" customHeight="1"/>
    <row r="505" ht="3" customHeight="1"/>
    <row r="506" ht="3" customHeight="1"/>
    <row r="507" ht="3" customHeight="1"/>
    <row r="508" ht="3" customHeight="1"/>
    <row r="509" ht="3" customHeight="1"/>
    <row r="510" ht="3" customHeight="1"/>
    <row r="511" ht="3" customHeight="1"/>
    <row r="512" ht="3" customHeight="1"/>
    <row r="513" ht="3" customHeight="1"/>
    <row r="514" ht="3" customHeight="1"/>
    <row r="515" ht="3" customHeight="1"/>
    <row r="516" ht="3" customHeight="1"/>
    <row r="517" ht="3" customHeight="1"/>
    <row r="518" ht="3" customHeight="1"/>
    <row r="519" ht="3" customHeight="1"/>
    <row r="520" ht="3" customHeight="1"/>
    <row r="521" ht="3" customHeight="1"/>
    <row r="522" ht="3" customHeight="1"/>
    <row r="523" ht="3" customHeight="1"/>
    <row r="524" ht="3" customHeight="1"/>
    <row r="525" ht="3" customHeight="1"/>
    <row r="526" ht="3" customHeight="1"/>
    <row r="527" ht="3" customHeight="1"/>
    <row r="528" ht="3" customHeight="1"/>
    <row r="529" ht="3" customHeight="1"/>
    <row r="530" ht="3" customHeight="1"/>
    <row r="531" ht="3" customHeight="1"/>
    <row r="532" ht="3" customHeight="1"/>
    <row r="533" ht="3" customHeight="1"/>
    <row r="534" ht="3" customHeight="1"/>
    <row r="535" ht="3" customHeight="1"/>
    <row r="536" ht="3" customHeight="1"/>
    <row r="537" ht="3" customHeight="1"/>
    <row r="538" ht="3" customHeight="1"/>
    <row r="539" ht="3" customHeight="1"/>
    <row r="540" ht="3" customHeight="1"/>
    <row r="541" ht="3" customHeight="1"/>
    <row r="542" ht="3" customHeight="1"/>
    <row r="543" ht="3" customHeight="1"/>
    <row r="544" ht="3" customHeight="1"/>
    <row r="545" ht="3" customHeight="1"/>
    <row r="546" ht="3" customHeight="1"/>
    <row r="547" ht="3" customHeight="1"/>
    <row r="548" ht="3" customHeight="1"/>
    <row r="549" ht="3" customHeight="1"/>
    <row r="550" ht="3" customHeight="1"/>
    <row r="551" ht="3" customHeight="1"/>
    <row r="552" ht="3" customHeight="1"/>
    <row r="553" ht="3" customHeight="1"/>
    <row r="554" ht="3" customHeight="1"/>
    <row r="555" ht="3" customHeight="1"/>
    <row r="556" ht="3" customHeight="1"/>
    <row r="557" ht="3" customHeight="1"/>
    <row r="558" ht="3" customHeight="1"/>
    <row r="559" ht="3" customHeight="1"/>
    <row r="560" ht="3" customHeight="1"/>
    <row r="561" ht="3" customHeight="1"/>
    <row r="562" ht="3" customHeight="1"/>
    <row r="563" ht="3" customHeight="1"/>
    <row r="564" ht="3" customHeight="1"/>
    <row r="565" ht="3" customHeight="1"/>
    <row r="566" ht="3" customHeight="1"/>
    <row r="567" ht="3" customHeight="1"/>
    <row r="568" ht="3" customHeight="1"/>
    <row r="569" ht="3" customHeight="1"/>
    <row r="570" ht="3" customHeight="1"/>
    <row r="571" ht="3" customHeight="1"/>
    <row r="572" ht="3" customHeight="1"/>
    <row r="573" ht="3" customHeight="1"/>
    <row r="574" ht="3" customHeight="1"/>
    <row r="575" ht="3" customHeight="1"/>
    <row r="576" ht="3" customHeight="1"/>
    <row r="577" ht="3" customHeight="1"/>
    <row r="578" ht="3" customHeight="1"/>
    <row r="579" ht="3" customHeight="1"/>
    <row r="580" ht="3" customHeight="1"/>
    <row r="581" ht="3" customHeight="1"/>
    <row r="582" ht="3" customHeight="1"/>
    <row r="583" ht="3" customHeight="1"/>
    <row r="584" ht="3" customHeight="1"/>
    <row r="585" ht="3" customHeight="1"/>
    <row r="586" ht="3" customHeight="1"/>
    <row r="587" ht="3" customHeight="1"/>
    <row r="588" ht="3" customHeight="1"/>
    <row r="589" ht="3" customHeight="1"/>
    <row r="590" ht="3" customHeight="1"/>
    <row r="591" ht="3" customHeight="1"/>
    <row r="592" ht="3" customHeight="1"/>
    <row r="593" ht="3" customHeight="1"/>
    <row r="594" ht="3" customHeight="1"/>
    <row r="595" ht="3" customHeight="1"/>
    <row r="596" ht="3" customHeight="1"/>
    <row r="597" ht="3" customHeight="1"/>
    <row r="598" ht="3" customHeight="1"/>
    <row r="599" ht="3" customHeight="1"/>
    <row r="600" ht="3" customHeight="1"/>
    <row r="601" ht="3" customHeight="1"/>
    <row r="602" ht="3" customHeight="1"/>
    <row r="603" ht="3" customHeight="1"/>
    <row r="604" ht="3" customHeight="1"/>
    <row r="605" ht="3" customHeight="1"/>
    <row r="606" ht="3" customHeight="1"/>
    <row r="607" ht="3" customHeight="1"/>
    <row r="608" ht="3" customHeight="1"/>
    <row r="609" ht="3" customHeight="1"/>
    <row r="610" ht="3" customHeight="1"/>
    <row r="611" ht="3" customHeight="1"/>
    <row r="612" ht="3" customHeight="1"/>
    <row r="613" ht="3" customHeight="1"/>
    <row r="614" ht="3" customHeight="1"/>
    <row r="615" ht="3" customHeight="1"/>
    <row r="616" ht="3" customHeight="1"/>
    <row r="617" ht="3" customHeight="1"/>
    <row r="618" ht="3" customHeight="1"/>
    <row r="619" ht="3" customHeight="1"/>
    <row r="620" ht="3" customHeight="1"/>
    <row r="621" ht="3" customHeight="1"/>
    <row r="622" ht="3" customHeight="1"/>
    <row r="623" ht="3" customHeight="1"/>
    <row r="624" ht="3" customHeight="1"/>
    <row r="625" ht="3" customHeight="1"/>
    <row r="626" ht="3" customHeight="1"/>
    <row r="627" ht="3" customHeight="1"/>
    <row r="628" ht="3" customHeight="1"/>
    <row r="629" ht="3" customHeight="1"/>
    <row r="630" ht="3" customHeight="1"/>
    <row r="631" ht="3" customHeight="1"/>
    <row r="632" ht="3" customHeight="1"/>
    <row r="633" ht="3" customHeight="1"/>
    <row r="634" ht="3" customHeight="1"/>
    <row r="635" ht="3" customHeight="1"/>
    <row r="636" ht="3" customHeight="1"/>
    <row r="637" ht="3" customHeight="1"/>
    <row r="638" ht="3" customHeight="1"/>
    <row r="639" ht="3" customHeight="1"/>
    <row r="640" ht="3" customHeight="1"/>
    <row r="641" ht="3" customHeight="1"/>
    <row r="642" ht="3" customHeight="1"/>
    <row r="643" ht="3" customHeight="1"/>
    <row r="644" ht="3" customHeight="1"/>
    <row r="645" ht="3" customHeight="1"/>
    <row r="646" ht="3" customHeight="1"/>
    <row r="647" ht="3" customHeight="1"/>
    <row r="648" ht="3" customHeight="1"/>
    <row r="649" ht="3" customHeight="1"/>
    <row r="650" ht="3" customHeight="1"/>
    <row r="651" ht="3" customHeight="1"/>
    <row r="652" ht="3" customHeight="1"/>
    <row r="653" ht="3" customHeight="1"/>
    <row r="654" ht="3" customHeight="1"/>
    <row r="655" ht="3" customHeight="1"/>
    <row r="656" ht="3" customHeight="1"/>
    <row r="657" ht="3" customHeight="1"/>
    <row r="658" ht="3" customHeight="1"/>
    <row r="659" ht="3" customHeight="1"/>
    <row r="660" ht="3" customHeight="1"/>
    <row r="661" ht="3" customHeight="1"/>
    <row r="662" ht="3" customHeight="1"/>
    <row r="663" ht="3" customHeight="1"/>
    <row r="664" ht="3" customHeight="1"/>
    <row r="665" ht="3" customHeight="1"/>
    <row r="666" ht="3" customHeight="1"/>
    <row r="667" ht="3" customHeight="1"/>
    <row r="668" ht="3" customHeight="1"/>
    <row r="669" ht="3" customHeight="1"/>
    <row r="670" ht="3" customHeight="1"/>
    <row r="671" ht="3" customHeight="1"/>
    <row r="672" ht="3" customHeight="1"/>
    <row r="673" ht="3" customHeight="1"/>
    <row r="674" ht="3" customHeight="1"/>
    <row r="675" ht="3" customHeight="1"/>
    <row r="676" ht="3" customHeight="1"/>
    <row r="677" ht="3" customHeight="1"/>
    <row r="678" ht="3" customHeight="1"/>
    <row r="679" ht="3" customHeight="1"/>
    <row r="680" ht="3" customHeight="1"/>
    <row r="681" ht="3" customHeight="1"/>
    <row r="682" ht="3" customHeight="1"/>
    <row r="683" ht="3" customHeight="1"/>
    <row r="684" ht="3" customHeight="1"/>
    <row r="685" ht="3" customHeight="1"/>
    <row r="686" ht="3" customHeight="1"/>
    <row r="687" ht="3" customHeight="1"/>
    <row r="688" ht="3" customHeight="1"/>
    <row r="689" ht="3" customHeight="1"/>
    <row r="690" ht="3" customHeight="1"/>
    <row r="691" ht="3" customHeight="1"/>
    <row r="692" ht="3" customHeight="1"/>
    <row r="693" ht="3" customHeight="1"/>
    <row r="694" ht="3" customHeight="1"/>
    <row r="695" ht="3" customHeight="1"/>
    <row r="696" ht="3" customHeight="1"/>
    <row r="697" ht="3" customHeight="1"/>
    <row r="698" ht="3" customHeight="1"/>
    <row r="699" ht="3" customHeight="1"/>
    <row r="700" ht="3" customHeight="1"/>
    <row r="701" ht="3" customHeight="1"/>
    <row r="702" ht="3" customHeight="1"/>
    <row r="703" ht="3" customHeight="1"/>
    <row r="704" ht="3" customHeight="1"/>
    <row r="705" ht="3" customHeight="1"/>
    <row r="706" ht="3" customHeight="1"/>
    <row r="707" ht="3" customHeight="1"/>
    <row r="708" ht="3" customHeight="1"/>
    <row r="709" ht="3" customHeight="1"/>
    <row r="710" ht="3" customHeight="1"/>
    <row r="711" ht="3" customHeight="1"/>
    <row r="712" ht="3" customHeight="1"/>
    <row r="713" ht="3" customHeight="1"/>
    <row r="714" ht="3" customHeight="1"/>
    <row r="715" ht="3" customHeight="1"/>
    <row r="716" ht="3" customHeight="1"/>
    <row r="717" ht="3" customHeight="1"/>
    <row r="718" ht="3" customHeight="1"/>
    <row r="719" ht="3" customHeight="1"/>
    <row r="720" ht="3" customHeight="1"/>
    <row r="721" ht="3" customHeight="1"/>
    <row r="722" ht="3" customHeight="1"/>
    <row r="723" ht="3" customHeight="1"/>
    <row r="724" ht="3" customHeight="1"/>
    <row r="725" ht="3" customHeight="1"/>
    <row r="726" ht="3" customHeight="1"/>
    <row r="727" ht="3" customHeight="1"/>
    <row r="728" ht="3" customHeight="1"/>
    <row r="729" ht="3" customHeight="1"/>
    <row r="730" ht="3" customHeight="1"/>
    <row r="731" ht="3" customHeight="1"/>
    <row r="732" ht="3" customHeight="1"/>
    <row r="733" ht="3" customHeight="1"/>
    <row r="734" ht="3" customHeight="1"/>
    <row r="735" ht="3" customHeight="1"/>
    <row r="736" ht="3" customHeight="1"/>
    <row r="737" ht="3" customHeight="1"/>
    <row r="738" ht="3" customHeight="1"/>
    <row r="739" ht="3" customHeight="1"/>
    <row r="740" ht="3" customHeight="1"/>
    <row r="741" ht="3" customHeight="1"/>
    <row r="742" ht="3" customHeight="1"/>
    <row r="743" ht="3" customHeight="1"/>
    <row r="744" ht="3" customHeight="1"/>
    <row r="745" ht="3" customHeight="1"/>
    <row r="746" ht="3" customHeight="1"/>
    <row r="747" ht="3" customHeight="1"/>
    <row r="748" ht="3" customHeight="1"/>
    <row r="749" ht="3" customHeight="1"/>
    <row r="750" ht="3" customHeight="1"/>
    <row r="751" ht="3" customHeight="1"/>
    <row r="752" ht="3" customHeight="1"/>
    <row r="753" ht="3" customHeight="1"/>
    <row r="754" ht="3" customHeight="1"/>
    <row r="755" ht="3" customHeight="1"/>
    <row r="756" ht="3" customHeight="1"/>
    <row r="757" ht="3" customHeight="1"/>
    <row r="758" ht="3" customHeight="1"/>
    <row r="759" ht="3" customHeight="1"/>
    <row r="760" ht="3" customHeight="1"/>
    <row r="761" ht="3" customHeight="1"/>
    <row r="762" ht="3" customHeight="1"/>
    <row r="763" ht="3" customHeight="1"/>
    <row r="764" ht="3" customHeight="1"/>
    <row r="765" ht="3" customHeight="1"/>
    <row r="766" ht="3" customHeight="1"/>
    <row r="767" ht="3" customHeight="1"/>
    <row r="768" ht="3" customHeight="1"/>
    <row r="769" ht="3" customHeight="1"/>
    <row r="770" ht="3" customHeight="1"/>
    <row r="771" ht="3" customHeight="1"/>
    <row r="772" ht="3" customHeight="1"/>
    <row r="773" ht="3" customHeight="1"/>
  </sheetData>
  <sheetProtection password="E1BC" sheet="1" selectLockedCells="1" autoFilter="0"/>
  <mergeCells count="558">
    <mergeCell ref="F115:AF126"/>
    <mergeCell ref="B115:E126"/>
    <mergeCell ref="CV52:CY53"/>
    <mergeCell ref="CR52:CU53"/>
    <mergeCell ref="CR70:CU71"/>
    <mergeCell ref="CV54:CY55"/>
    <mergeCell ref="J65:M69"/>
    <mergeCell ref="H68:I69"/>
    <mergeCell ref="AF68:AG69"/>
    <mergeCell ref="BU124:BZ126"/>
    <mergeCell ref="CV44:CY47"/>
    <mergeCell ref="CZ44:DC47"/>
    <mergeCell ref="CV48:CY51"/>
    <mergeCell ref="CZ52:DC53"/>
    <mergeCell ref="DD52:DG53"/>
    <mergeCell ref="CZ54:DC55"/>
    <mergeCell ref="DD44:DG47"/>
    <mergeCell ref="CZ48:DC51"/>
    <mergeCell ref="DD48:DG51"/>
    <mergeCell ref="CB52:CE53"/>
    <mergeCell ref="CF54:CI55"/>
    <mergeCell ref="DD54:DG55"/>
    <mergeCell ref="CZ58:DC59"/>
    <mergeCell ref="CJ52:CM53"/>
    <mergeCell ref="CN52:CQ53"/>
    <mergeCell ref="CB54:CE55"/>
    <mergeCell ref="CV56:CY57"/>
    <mergeCell ref="CZ56:DC57"/>
    <mergeCell ref="BU100:BZ102"/>
    <mergeCell ref="BU97:BZ99"/>
    <mergeCell ref="CF60:CI61"/>
    <mergeCell ref="BF79:BN81"/>
    <mergeCell ref="P65:S69"/>
    <mergeCell ref="N56:S59"/>
    <mergeCell ref="CB56:CE57"/>
    <mergeCell ref="BQ79:BT81"/>
    <mergeCell ref="N60:S64"/>
    <mergeCell ref="BF94:BN96"/>
    <mergeCell ref="BX48:CA51"/>
    <mergeCell ref="Z76:AC79"/>
    <mergeCell ref="B72:AK75"/>
    <mergeCell ref="H65:I67"/>
    <mergeCell ref="BO97:BP99"/>
    <mergeCell ref="BQ97:BT99"/>
    <mergeCell ref="AD76:AK79"/>
    <mergeCell ref="R76:Y79"/>
    <mergeCell ref="F76:M79"/>
    <mergeCell ref="N76:Q79"/>
    <mergeCell ref="CB16:CE19"/>
    <mergeCell ref="B76:E79"/>
    <mergeCell ref="H60:M64"/>
    <mergeCell ref="BF16:BJ19"/>
    <mergeCell ref="U40:AE42"/>
    <mergeCell ref="E35:H37"/>
    <mergeCell ref="AF65:AG67"/>
    <mergeCell ref="T56:Y59"/>
    <mergeCell ref="T60:Y64"/>
    <mergeCell ref="BF44:BJ47"/>
    <mergeCell ref="BK18:BO19"/>
    <mergeCell ref="BF1:BJ15"/>
    <mergeCell ref="BF20:BJ23"/>
    <mergeCell ref="U35:Y37"/>
    <mergeCell ref="M35:P37"/>
    <mergeCell ref="CB1:CE15"/>
    <mergeCell ref="BP4:BS15"/>
    <mergeCell ref="BT4:BW15"/>
    <mergeCell ref="BX4:CA15"/>
    <mergeCell ref="BF32:BJ35"/>
    <mergeCell ref="CB24:CE27"/>
    <mergeCell ref="BK26:BO27"/>
    <mergeCell ref="BP16:BS19"/>
    <mergeCell ref="BT16:BW19"/>
    <mergeCell ref="BK1:BO15"/>
    <mergeCell ref="BP1:CA3"/>
    <mergeCell ref="CB20:CE23"/>
    <mergeCell ref="BK22:BO23"/>
    <mergeCell ref="BK20:BO21"/>
    <mergeCell ref="BP20:BS23"/>
    <mergeCell ref="BF24:BJ27"/>
    <mergeCell ref="BK24:BO25"/>
    <mergeCell ref="BP24:BS27"/>
    <mergeCell ref="BT24:BW27"/>
    <mergeCell ref="BT32:BW35"/>
    <mergeCell ref="BX16:CA19"/>
    <mergeCell ref="BX24:CA27"/>
    <mergeCell ref="BT20:BW23"/>
    <mergeCell ref="BX20:CA23"/>
    <mergeCell ref="BK16:BO17"/>
    <mergeCell ref="BX32:CA35"/>
    <mergeCell ref="CB28:CE31"/>
    <mergeCell ref="BK30:BO31"/>
    <mergeCell ref="BK32:BO33"/>
    <mergeCell ref="BP32:BS35"/>
    <mergeCell ref="BK28:BO29"/>
    <mergeCell ref="BP28:BS31"/>
    <mergeCell ref="BT28:BW31"/>
    <mergeCell ref="BX28:CA31"/>
    <mergeCell ref="CB44:CE47"/>
    <mergeCell ref="CB32:CE35"/>
    <mergeCell ref="BK34:BO35"/>
    <mergeCell ref="BF36:BJ39"/>
    <mergeCell ref="BK36:BO37"/>
    <mergeCell ref="BP36:BS39"/>
    <mergeCell ref="BT36:BW39"/>
    <mergeCell ref="BX36:CA39"/>
    <mergeCell ref="CB36:CE39"/>
    <mergeCell ref="BK38:BO39"/>
    <mergeCell ref="BT40:BW43"/>
    <mergeCell ref="BX40:CA43"/>
    <mergeCell ref="CB40:CE43"/>
    <mergeCell ref="BK42:BO43"/>
    <mergeCell ref="CB66:CE67"/>
    <mergeCell ref="CB48:CE51"/>
    <mergeCell ref="CB60:CE61"/>
    <mergeCell ref="CB62:CE63"/>
    <mergeCell ref="CB64:CE65"/>
    <mergeCell ref="CB58:CE59"/>
    <mergeCell ref="BO94:BP96"/>
    <mergeCell ref="BQ94:BT96"/>
    <mergeCell ref="BF85:BN87"/>
    <mergeCell ref="BO85:BP87"/>
    <mergeCell ref="BQ85:BT87"/>
    <mergeCell ref="BU94:BZ96"/>
    <mergeCell ref="BQ91:BT93"/>
    <mergeCell ref="BU85:BZ87"/>
    <mergeCell ref="BU88:BZ90"/>
    <mergeCell ref="BO82:BP84"/>
    <mergeCell ref="BQ82:BT84"/>
    <mergeCell ref="BO79:BP81"/>
    <mergeCell ref="BU91:BZ93"/>
    <mergeCell ref="BU109:BZ111"/>
    <mergeCell ref="BF100:BN102"/>
    <mergeCell ref="BO100:BP102"/>
    <mergeCell ref="BQ100:BT102"/>
    <mergeCell ref="BF103:BN105"/>
    <mergeCell ref="BO103:BP105"/>
    <mergeCell ref="BQ103:BT105"/>
    <mergeCell ref="BU112:BZ114"/>
    <mergeCell ref="BF112:BN114"/>
    <mergeCell ref="BU103:BZ105"/>
    <mergeCell ref="BF106:BN108"/>
    <mergeCell ref="BO106:BP108"/>
    <mergeCell ref="BQ106:BT108"/>
    <mergeCell ref="BF109:BN111"/>
    <mergeCell ref="BO109:BP111"/>
    <mergeCell ref="BQ109:BT111"/>
    <mergeCell ref="BU106:BZ108"/>
    <mergeCell ref="BU115:BZ117"/>
    <mergeCell ref="BU118:BZ120"/>
    <mergeCell ref="BF121:BN123"/>
    <mergeCell ref="BO121:BP123"/>
    <mergeCell ref="BQ121:BT123"/>
    <mergeCell ref="BF115:BN117"/>
    <mergeCell ref="BO115:BP117"/>
    <mergeCell ref="BQ115:BT117"/>
    <mergeCell ref="BU121:BZ123"/>
    <mergeCell ref="BU64:BV67"/>
    <mergeCell ref="BF88:BN90"/>
    <mergeCell ref="BO88:BP90"/>
    <mergeCell ref="BQ88:BT90"/>
    <mergeCell ref="BO73:BP75"/>
    <mergeCell ref="BF82:BN84"/>
    <mergeCell ref="BU79:BZ81"/>
    <mergeCell ref="BU82:BZ84"/>
    <mergeCell ref="BQ73:BT75"/>
    <mergeCell ref="BX52:CA67"/>
    <mergeCell ref="BF124:BN126"/>
    <mergeCell ref="BO124:BP126"/>
    <mergeCell ref="BQ124:BT126"/>
    <mergeCell ref="BF118:BN120"/>
    <mergeCell ref="BO118:BP120"/>
    <mergeCell ref="BQ118:BT120"/>
    <mergeCell ref="BO112:BP114"/>
    <mergeCell ref="BQ112:BT114"/>
    <mergeCell ref="BF97:BN99"/>
    <mergeCell ref="BF91:BN93"/>
    <mergeCell ref="BO91:BP93"/>
    <mergeCell ref="Q43:T45"/>
    <mergeCell ref="Q46:T48"/>
    <mergeCell ref="Q49:T51"/>
    <mergeCell ref="BO76:BP78"/>
    <mergeCell ref="BF73:BN75"/>
    <mergeCell ref="BP44:BS47"/>
    <mergeCell ref="BP48:BS51"/>
    <mergeCell ref="C27:I30"/>
    <mergeCell ref="C31:I34"/>
    <mergeCell ref="C35:D37"/>
    <mergeCell ref="Q35:T37"/>
    <mergeCell ref="I35:L37"/>
    <mergeCell ref="J31:AA34"/>
    <mergeCell ref="J27:AA30"/>
    <mergeCell ref="BF28:BJ31"/>
    <mergeCell ref="BX44:CA47"/>
    <mergeCell ref="BU55:BV58"/>
    <mergeCell ref="AS63:AV64"/>
    <mergeCell ref="AS65:AV67"/>
    <mergeCell ref="BU76:BZ78"/>
    <mergeCell ref="BU73:BZ75"/>
    <mergeCell ref="AW60:BC64"/>
    <mergeCell ref="BF76:BN78"/>
    <mergeCell ref="BQ76:BT78"/>
    <mergeCell ref="BK44:BO47"/>
    <mergeCell ref="BF53:BV54"/>
    <mergeCell ref="BF62:BV63"/>
    <mergeCell ref="AS60:AV62"/>
    <mergeCell ref="AN27:BC54"/>
    <mergeCell ref="BF48:BJ51"/>
    <mergeCell ref="BK48:BO51"/>
    <mergeCell ref="BT44:BW47"/>
    <mergeCell ref="BP40:BS43"/>
    <mergeCell ref="BF40:BJ43"/>
    <mergeCell ref="BK40:BO41"/>
    <mergeCell ref="AF56:AK59"/>
    <mergeCell ref="AL56:AQ59"/>
    <mergeCell ref="AF60:AK64"/>
    <mergeCell ref="AL60:AQ64"/>
    <mergeCell ref="Z60:AE64"/>
    <mergeCell ref="AS68:AV69"/>
    <mergeCell ref="AH65:AK69"/>
    <mergeCell ref="AN65:AQ69"/>
    <mergeCell ref="AL65:AM67"/>
    <mergeCell ref="AL68:AM69"/>
    <mergeCell ref="AH32:AL35"/>
    <mergeCell ref="B60:G64"/>
    <mergeCell ref="C40:E51"/>
    <mergeCell ref="B65:G69"/>
    <mergeCell ref="H56:M59"/>
    <mergeCell ref="AB65:AE69"/>
    <mergeCell ref="Z65:AA67"/>
    <mergeCell ref="Z68:AA69"/>
    <mergeCell ref="Z56:AE59"/>
    <mergeCell ref="U46:AE48"/>
    <mergeCell ref="AD32:AG35"/>
    <mergeCell ref="T65:U67"/>
    <mergeCell ref="B56:G59"/>
    <mergeCell ref="Q40:T42"/>
    <mergeCell ref="U43:AE45"/>
    <mergeCell ref="F40:P42"/>
    <mergeCell ref="F43:P45"/>
    <mergeCell ref="F46:P48"/>
    <mergeCell ref="F49:P51"/>
    <mergeCell ref="U49:AE51"/>
    <mergeCell ref="N98:AJ100"/>
    <mergeCell ref="N101:AJ103"/>
    <mergeCell ref="DD36:DG39"/>
    <mergeCell ref="CF40:CI43"/>
    <mergeCell ref="CJ40:CM43"/>
    <mergeCell ref="CN40:CQ43"/>
    <mergeCell ref="CR40:CU43"/>
    <mergeCell ref="CV40:CY43"/>
    <mergeCell ref="CZ40:DC43"/>
    <mergeCell ref="CA73:CD75"/>
    <mergeCell ref="DD32:DG35"/>
    <mergeCell ref="CN28:CQ31"/>
    <mergeCell ref="DD40:DG43"/>
    <mergeCell ref="CF36:CI39"/>
    <mergeCell ref="CJ36:CM39"/>
    <mergeCell ref="CN36:CQ39"/>
    <mergeCell ref="CR36:CU39"/>
    <mergeCell ref="CV36:CY39"/>
    <mergeCell ref="CZ36:DC39"/>
    <mergeCell ref="CZ24:DC27"/>
    <mergeCell ref="DD24:DG27"/>
    <mergeCell ref="CZ28:DC31"/>
    <mergeCell ref="DD28:DG31"/>
    <mergeCell ref="CF32:CI35"/>
    <mergeCell ref="CJ32:CM35"/>
    <mergeCell ref="CN32:CQ35"/>
    <mergeCell ref="CR32:CU35"/>
    <mergeCell ref="CV32:CY35"/>
    <mergeCell ref="CZ32:DC35"/>
    <mergeCell ref="N96:AJ97"/>
    <mergeCell ref="CR20:CU23"/>
    <mergeCell ref="CV20:CY23"/>
    <mergeCell ref="CR28:CU31"/>
    <mergeCell ref="CV28:CY31"/>
    <mergeCell ref="A1:BC24"/>
    <mergeCell ref="AS56:BC59"/>
    <mergeCell ref="N65:O67"/>
    <mergeCell ref="N68:O69"/>
    <mergeCell ref="CR1:CU3"/>
    <mergeCell ref="CV4:CY15"/>
    <mergeCell ref="DH1:DN15"/>
    <mergeCell ref="DK16:DN19"/>
    <mergeCell ref="CZ1:DC3"/>
    <mergeCell ref="DD1:DG3"/>
    <mergeCell ref="CZ16:DC19"/>
    <mergeCell ref="DD16:DG19"/>
    <mergeCell ref="CV1:CY3"/>
    <mergeCell ref="DH16:DJ19"/>
    <mergeCell ref="CR16:CU19"/>
    <mergeCell ref="CV16:CY19"/>
    <mergeCell ref="F99:K104"/>
    <mergeCell ref="B82:K86"/>
    <mergeCell ref="B87:E92"/>
    <mergeCell ref="F87:K92"/>
    <mergeCell ref="CE73:CG75"/>
    <mergeCell ref="CJ20:CM23"/>
    <mergeCell ref="CA82:CD84"/>
    <mergeCell ref="CE82:CG84"/>
    <mergeCell ref="CR4:CU15"/>
    <mergeCell ref="CA76:CD78"/>
    <mergeCell ref="CE76:CG78"/>
    <mergeCell ref="CH76:CJ78"/>
    <mergeCell ref="CA79:CD81"/>
    <mergeCell ref="CE79:CG81"/>
    <mergeCell ref="CH79:CJ81"/>
    <mergeCell ref="CR54:CU55"/>
    <mergeCell ref="CR46:CU47"/>
    <mergeCell ref="CF20:CI23"/>
    <mergeCell ref="CH82:CJ84"/>
    <mergeCell ref="CA88:CD90"/>
    <mergeCell ref="CE88:CG90"/>
    <mergeCell ref="CH88:CJ90"/>
    <mergeCell ref="CE100:CG102"/>
    <mergeCell ref="CH100:CJ102"/>
    <mergeCell ref="CA91:CD93"/>
    <mergeCell ref="CE91:CG93"/>
    <mergeCell ref="CH91:CJ93"/>
    <mergeCell ref="CA94:CD96"/>
    <mergeCell ref="CE94:CG96"/>
    <mergeCell ref="CH94:CJ96"/>
    <mergeCell ref="CF1:CI3"/>
    <mergeCell ref="CJ1:CM3"/>
    <mergeCell ref="CN1:CQ3"/>
    <mergeCell ref="CJ16:CM19"/>
    <mergeCell ref="CN16:CQ19"/>
    <mergeCell ref="CN54:CQ55"/>
    <mergeCell ref="CJ46:CM47"/>
    <mergeCell ref="CN46:CQ47"/>
    <mergeCell ref="CK124:DN126"/>
    <mergeCell ref="CA124:CD126"/>
    <mergeCell ref="CE124:CG126"/>
    <mergeCell ref="CH124:CJ126"/>
    <mergeCell ref="CF4:CI15"/>
    <mergeCell ref="CF16:CI19"/>
    <mergeCell ref="CK118:DN120"/>
    <mergeCell ref="CK121:DN123"/>
    <mergeCell ref="CE121:CG123"/>
    <mergeCell ref="CE109:CG111"/>
    <mergeCell ref="CH109:CJ111"/>
    <mergeCell ref="CE112:CG114"/>
    <mergeCell ref="CE115:CG117"/>
    <mergeCell ref="CH115:CJ117"/>
    <mergeCell ref="CA112:CD114"/>
    <mergeCell ref="CH112:CJ114"/>
    <mergeCell ref="CK115:DN117"/>
    <mergeCell ref="CH121:CJ123"/>
    <mergeCell ref="CA121:CD123"/>
    <mergeCell ref="CA115:CD117"/>
    <mergeCell ref="CA118:CD120"/>
    <mergeCell ref="CE118:CG120"/>
    <mergeCell ref="CH118:CJ120"/>
    <mergeCell ref="CA85:CD87"/>
    <mergeCell ref="CE85:CG87"/>
    <mergeCell ref="CH85:CJ87"/>
    <mergeCell ref="CA109:CD111"/>
    <mergeCell ref="CE106:CG108"/>
    <mergeCell ref="CH106:CJ108"/>
    <mergeCell ref="CA97:CD99"/>
    <mergeCell ref="CE97:CG99"/>
    <mergeCell ref="CH97:CJ99"/>
    <mergeCell ref="CA100:CD102"/>
    <mergeCell ref="CK109:DN111"/>
    <mergeCell ref="CK112:DN114"/>
    <mergeCell ref="CJ4:CM15"/>
    <mergeCell ref="CN4:CQ15"/>
    <mergeCell ref="CH73:CJ75"/>
    <mergeCell ref="CZ4:DC15"/>
    <mergeCell ref="DD4:DG15"/>
    <mergeCell ref="CN20:CQ23"/>
    <mergeCell ref="CJ24:CM27"/>
    <mergeCell ref="CN24:CQ27"/>
    <mergeCell ref="CK103:DN105"/>
    <mergeCell ref="CK106:DN108"/>
    <mergeCell ref="N87:V89"/>
    <mergeCell ref="W87:Y89"/>
    <mergeCell ref="Z87:AC89"/>
    <mergeCell ref="AD87:AG89"/>
    <mergeCell ref="CA103:CD105"/>
    <mergeCell ref="CE103:CG105"/>
    <mergeCell ref="CH103:CJ105"/>
    <mergeCell ref="CA106:CD108"/>
    <mergeCell ref="AM109:BB111"/>
    <mergeCell ref="B93:E98"/>
    <mergeCell ref="F93:K98"/>
    <mergeCell ref="B99:E104"/>
    <mergeCell ref="B105:E110"/>
    <mergeCell ref="F105:K110"/>
    <mergeCell ref="N106:AC107"/>
    <mergeCell ref="AD106:AJ107"/>
    <mergeCell ref="N108:AC110"/>
    <mergeCell ref="AD108:AJ110"/>
    <mergeCell ref="AM121:AQ123"/>
    <mergeCell ref="AM124:AQ126"/>
    <mergeCell ref="AR118:BB120"/>
    <mergeCell ref="AR121:BB123"/>
    <mergeCell ref="AR124:BB126"/>
    <mergeCell ref="AM118:AQ120"/>
    <mergeCell ref="AM112:BB114"/>
    <mergeCell ref="AM115:BB117"/>
    <mergeCell ref="CK91:DN93"/>
    <mergeCell ref="CK94:DN96"/>
    <mergeCell ref="CK97:DN99"/>
    <mergeCell ref="CK100:DN102"/>
    <mergeCell ref="AM97:BB99"/>
    <mergeCell ref="AM100:BB102"/>
    <mergeCell ref="AM103:BB105"/>
    <mergeCell ref="AM106:BB108"/>
    <mergeCell ref="CF24:CI27"/>
    <mergeCell ref="CF28:CI31"/>
    <mergeCell ref="CJ54:CM55"/>
    <mergeCell ref="CF44:CI45"/>
    <mergeCell ref="CJ28:CM31"/>
    <mergeCell ref="CR56:CU57"/>
    <mergeCell ref="CR24:CU27"/>
    <mergeCell ref="CF52:CI53"/>
    <mergeCell ref="CF50:CI51"/>
    <mergeCell ref="CF56:CI57"/>
    <mergeCell ref="DD56:DG57"/>
    <mergeCell ref="CN58:CQ59"/>
    <mergeCell ref="CR58:CU59"/>
    <mergeCell ref="CV58:CY59"/>
    <mergeCell ref="DD58:DG59"/>
    <mergeCell ref="CV64:CY65"/>
    <mergeCell ref="CZ64:DC65"/>
    <mergeCell ref="DD60:DG61"/>
    <mergeCell ref="DD62:DG63"/>
    <mergeCell ref="CV60:CY61"/>
    <mergeCell ref="CZ60:DC61"/>
    <mergeCell ref="CV62:CY63"/>
    <mergeCell ref="CZ62:DC63"/>
    <mergeCell ref="DD70:DG71"/>
    <mergeCell ref="DD64:DG65"/>
    <mergeCell ref="CF66:CI67"/>
    <mergeCell ref="CJ66:CM67"/>
    <mergeCell ref="CN66:CQ67"/>
    <mergeCell ref="CR66:CU67"/>
    <mergeCell ref="CV66:CY67"/>
    <mergeCell ref="CZ66:DC67"/>
    <mergeCell ref="DD66:DG67"/>
    <mergeCell ref="CJ64:CM65"/>
    <mergeCell ref="CZ68:DC69"/>
    <mergeCell ref="DD68:DG69"/>
    <mergeCell ref="CF70:CI71"/>
    <mergeCell ref="CJ70:CM71"/>
    <mergeCell ref="CN70:CQ71"/>
    <mergeCell ref="CV70:CY71"/>
    <mergeCell ref="CZ70:DC71"/>
    <mergeCell ref="CF68:CI69"/>
    <mergeCell ref="CJ68:CM69"/>
    <mergeCell ref="CN68:CQ69"/>
    <mergeCell ref="BX70:CE71"/>
    <mergeCell ref="BX68:CE69"/>
    <mergeCell ref="CR68:CU69"/>
    <mergeCell ref="CV68:CY69"/>
    <mergeCell ref="DH32:DJ35"/>
    <mergeCell ref="DH44:DJ45"/>
    <mergeCell ref="DH46:DJ47"/>
    <mergeCell ref="DH36:DJ39"/>
    <mergeCell ref="DH40:DJ43"/>
    <mergeCell ref="DH68:DJ69"/>
    <mergeCell ref="DH48:DJ49"/>
    <mergeCell ref="DH50:DJ51"/>
    <mergeCell ref="DH52:DJ53"/>
    <mergeCell ref="DH20:DJ23"/>
    <mergeCell ref="DH24:DJ27"/>
    <mergeCell ref="DH28:DJ31"/>
    <mergeCell ref="CJ50:CM51"/>
    <mergeCell ref="CN50:CQ51"/>
    <mergeCell ref="CR50:CU51"/>
    <mergeCell ref="CJ48:CM49"/>
    <mergeCell ref="CN48:CQ49"/>
    <mergeCell ref="CZ20:DC23"/>
    <mergeCell ref="CV24:CY27"/>
    <mergeCell ref="CJ60:CM61"/>
    <mergeCell ref="CN60:CQ61"/>
    <mergeCell ref="CR60:CU61"/>
    <mergeCell ref="CJ62:CM63"/>
    <mergeCell ref="CJ58:CM59"/>
    <mergeCell ref="CF48:CI49"/>
    <mergeCell ref="CF58:CI59"/>
    <mergeCell ref="CF62:CI63"/>
    <mergeCell ref="DK24:DN27"/>
    <mergeCell ref="DK20:DN23"/>
    <mergeCell ref="DK50:DN51"/>
    <mergeCell ref="DK40:DN43"/>
    <mergeCell ref="DK36:DN39"/>
    <mergeCell ref="DK32:DN35"/>
    <mergeCell ref="DD20:DG23"/>
    <mergeCell ref="CN62:CQ63"/>
    <mergeCell ref="CR62:CU63"/>
    <mergeCell ref="BL55:BT58"/>
    <mergeCell ref="BF55:BK58"/>
    <mergeCell ref="CR48:CU49"/>
    <mergeCell ref="CF46:CI47"/>
    <mergeCell ref="CJ44:CM45"/>
    <mergeCell ref="CN44:CQ45"/>
    <mergeCell ref="CR44:CU45"/>
    <mergeCell ref="CJ56:CM57"/>
    <mergeCell ref="CN56:CQ57"/>
    <mergeCell ref="BT48:BW51"/>
    <mergeCell ref="DK28:DN31"/>
    <mergeCell ref="DK46:DN47"/>
    <mergeCell ref="DK44:DN45"/>
    <mergeCell ref="DK62:DN63"/>
    <mergeCell ref="DK48:DN49"/>
    <mergeCell ref="DH60:DJ61"/>
    <mergeCell ref="DH62:DJ63"/>
    <mergeCell ref="DH54:DJ55"/>
    <mergeCell ref="DH56:DJ57"/>
    <mergeCell ref="DH58:DJ59"/>
    <mergeCell ref="DH64:DJ65"/>
    <mergeCell ref="DK60:DN61"/>
    <mergeCell ref="DK58:DN59"/>
    <mergeCell ref="DK56:DN57"/>
    <mergeCell ref="DK54:DN55"/>
    <mergeCell ref="DK52:DN53"/>
    <mergeCell ref="DH70:DN71"/>
    <mergeCell ref="DK68:DN69"/>
    <mergeCell ref="DK66:DN67"/>
    <mergeCell ref="DH66:DJ67"/>
    <mergeCell ref="BL64:BT67"/>
    <mergeCell ref="BF64:BK67"/>
    <mergeCell ref="CF64:CI65"/>
    <mergeCell ref="CN64:CQ65"/>
    <mergeCell ref="CR64:CU65"/>
    <mergeCell ref="DK64:DN65"/>
    <mergeCell ref="N90:V92"/>
    <mergeCell ref="W90:Y92"/>
    <mergeCell ref="Z90:AC92"/>
    <mergeCell ref="AD90:AG92"/>
    <mergeCell ref="CK85:DN87"/>
    <mergeCell ref="CK88:DN90"/>
    <mergeCell ref="AH87:AJ89"/>
    <mergeCell ref="AK87:AM89"/>
    <mergeCell ref="AN87:AP89"/>
    <mergeCell ref="AQ87:BB89"/>
    <mergeCell ref="AH90:AJ92"/>
    <mergeCell ref="AK90:AM92"/>
    <mergeCell ref="AH84:AJ86"/>
    <mergeCell ref="AK84:AM86"/>
    <mergeCell ref="CK73:DN75"/>
    <mergeCell ref="CK76:DN78"/>
    <mergeCell ref="CK79:DN81"/>
    <mergeCell ref="CK82:DN84"/>
    <mergeCell ref="AN90:AP92"/>
    <mergeCell ref="AQ90:BB92"/>
    <mergeCell ref="V65:Y69"/>
    <mergeCell ref="T68:U69"/>
    <mergeCell ref="N82:BB83"/>
    <mergeCell ref="N84:V86"/>
    <mergeCell ref="W84:Y86"/>
    <mergeCell ref="Z84:AC86"/>
    <mergeCell ref="AD84:AG86"/>
    <mergeCell ref="AN84:AP86"/>
    <mergeCell ref="AQ84:BB86"/>
    <mergeCell ref="AW65:BC69"/>
  </mergeCells>
  <conditionalFormatting sqref="Q49 Q43 AF49 AF46 U49 U46 AF43 U43 AF40 U40 Q46 Q40 F49 F46 F43 AP96">
    <cfRule type="cellIs" priority="14" dxfId="18" operator="equal" stopIfTrue="1">
      <formula>0</formula>
    </cfRule>
  </conditionalFormatting>
  <conditionalFormatting sqref="AE37:AE38">
    <cfRule type="cellIs" priority="15" dxfId="18" operator="lessThan" stopIfTrue="1">
      <formula>0</formula>
    </cfRule>
  </conditionalFormatting>
  <conditionalFormatting sqref="CA73:CJ126 BF68:BG70 BL64 BF55 BF52:BF53 BG73 BI132:CE132 BG76 BG85 BG88 BG91 BG94 BG97 BG100 BG103 BG106 BG109 BG112 BG115 BG118 BG121 BG124:BH133 BE150:CE65536 CF46:CI51 BU64 BE140:BU149 BF59:BG59 DD4 BG52:BV52 BW52:CA58 BL55 CJ16:DG51 F115 B115 N108 N106 N98 N101 AJ84 S84 Q92 Z162 Z168 Z165 Z150 B87 F87 C134:P136 AA134:AG136 Q134:Z134 BF1:BF2 BY1:CA3 BX1:BX4 BU1:BW3 BT1:BT4 BQ1:BS3 BP1:BP4 BK1:BK2 CB1:CB2 BU55 BE1:BE133 F105 L101:M103 N92:N96 AK130:AK135 W87 B82 L86:M87 N87:O87 P92:P94 B131:B136 B107:K107 AH125:AH136 AI125:AI135 AG125 S90 B93 B99 B105 F93 F99 L91:AB91 AM84:AR92 AJ87 AJ90 S87 L92:M99 BD142:BD151 B112:K114 L107:M114 CF4 CJ4 CN4 CR4 CV4 CZ4 CC16:CE19 CB16:CB20 CB24 CB28 CB36 CB32 CB44 BF16:CA51 CB40 CB48 CB52:DG67 CG16:CI43 CF16:CF44 BF62 BF64 BG79 BG82 BF73:BF133 Z153:AL153 AM154:AV154 BC144:BC151 AW145:BB152">
    <cfRule type="cellIs" priority="13" dxfId="19" operator="equal">
      <formula>0</formula>
    </cfRule>
  </conditionalFormatting>
  <conditionalFormatting sqref="AH84 AK84:AP92 AH87 AH90 AB87 Z91:AG91 W84 W90 W87 N87">
    <cfRule type="cellIs" priority="7" dxfId="19" operator="equal">
      <formula>0</formula>
    </cfRule>
  </conditionalFormatting>
  <conditionalFormatting sqref="H60:BC69">
    <cfRule type="cellIs" priority="6" dxfId="19" operator="equal" stopIfTrue="1">
      <formula>0</formula>
    </cfRule>
  </conditionalFormatting>
  <conditionalFormatting sqref="BX4 BT4 BP4">
    <cfRule type="cellIs" priority="5" dxfId="19" operator="equal">
      <formula>0</formula>
    </cfRule>
  </conditionalFormatting>
  <conditionalFormatting sqref="BF76:DN126">
    <cfRule type="cellIs" priority="4" dxfId="19" operator="equal" stopIfTrue="1">
      <formula>0</formula>
    </cfRule>
  </conditionalFormatting>
  <conditionalFormatting sqref="AR118:BB126">
    <cfRule type="cellIs" priority="3" dxfId="19" operator="equal" stopIfTrue="1">
      <formula>0</formula>
    </cfRule>
  </conditionalFormatting>
  <conditionalFormatting sqref="AM100:BB117">
    <cfRule type="cellIs" priority="2" dxfId="19" operator="equal" stopIfTrue="1">
      <formula>0</formula>
    </cfRule>
  </conditionalFormatting>
  <conditionalFormatting sqref="AH32:AL35">
    <cfRule type="cellIs" priority="1" dxfId="19" operator="equal" stopIfTrue="1">
      <formula>0</formula>
    </cfRule>
  </conditionalFormatting>
  <printOptions horizontalCentered="1" verticalCentered="1"/>
  <pageMargins left="0.11811023622047245" right="0.11811023622047245" top="0.5118110236220472" bottom="0.5118110236220472" header="0.5118110236220472" footer="0.5118110236220472"/>
  <pageSetup horizontalDpi="600" verticalDpi="600" orientation="landscape" paperSize="12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2"/>
  <sheetViews>
    <sheetView zoomScalePageLayoutView="0" workbookViewId="0" topLeftCell="A1">
      <selection activeCell="Z60" sqref="Z60:AT62"/>
    </sheetView>
  </sheetViews>
  <sheetFormatPr defaultColWidth="9.00390625" defaultRowHeight="13.5"/>
  <cols>
    <col min="1" max="63" width="1.625" style="0" customWidth="1"/>
  </cols>
  <sheetData>
    <row r="1" spans="1:54" ht="6" customHeight="1" thickBot="1">
      <c r="A1" s="497" t="s">
        <v>1033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1"/>
    </row>
    <row r="2" spans="1:54" ht="6" customHeight="1" thickBo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8" t="s">
        <v>61</v>
      </c>
      <c r="AI2" s="499"/>
      <c r="AJ2" s="499"/>
      <c r="AK2" s="499"/>
      <c r="AL2" s="499"/>
      <c r="AM2" s="499"/>
      <c r="AN2" s="499"/>
      <c r="AO2" s="499"/>
      <c r="AP2" s="500"/>
      <c r="AQ2" s="503"/>
      <c r="AR2" s="504"/>
      <c r="AS2" s="504"/>
      <c r="AT2" s="504"/>
      <c r="AU2" s="504"/>
      <c r="AV2" s="504"/>
      <c r="AW2" s="504"/>
      <c r="AX2" s="504"/>
      <c r="AY2" s="504"/>
      <c r="AZ2" s="504"/>
      <c r="BA2" s="505"/>
      <c r="BB2" s="101"/>
    </row>
    <row r="3" spans="1:54" ht="6" customHeight="1" thickBot="1" thickTop="1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501"/>
      <c r="AI3" s="281"/>
      <c r="AJ3" s="281"/>
      <c r="AK3" s="281"/>
      <c r="AL3" s="281"/>
      <c r="AM3" s="281"/>
      <c r="AN3" s="281"/>
      <c r="AO3" s="281"/>
      <c r="AP3" s="502"/>
      <c r="AQ3" s="487"/>
      <c r="AR3" s="488"/>
      <c r="AS3" s="488"/>
      <c r="AT3" s="488"/>
      <c r="AU3" s="488"/>
      <c r="AV3" s="488"/>
      <c r="AW3" s="488"/>
      <c r="AX3" s="488"/>
      <c r="AY3" s="488"/>
      <c r="AZ3" s="488"/>
      <c r="BA3" s="489"/>
      <c r="BB3" s="101"/>
    </row>
    <row r="4" spans="1:54" ht="6" customHeight="1" thickBot="1" thickTop="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501"/>
      <c r="AI4" s="281"/>
      <c r="AJ4" s="281"/>
      <c r="AK4" s="281"/>
      <c r="AL4" s="281"/>
      <c r="AM4" s="281"/>
      <c r="AN4" s="281"/>
      <c r="AO4" s="281"/>
      <c r="AP4" s="502"/>
      <c r="AQ4" s="487"/>
      <c r="AR4" s="488"/>
      <c r="AS4" s="488"/>
      <c r="AT4" s="488"/>
      <c r="AU4" s="488"/>
      <c r="AV4" s="488"/>
      <c r="AW4" s="488"/>
      <c r="AX4" s="488"/>
      <c r="AY4" s="488"/>
      <c r="AZ4" s="488"/>
      <c r="BA4" s="489"/>
      <c r="BB4" s="101"/>
    </row>
    <row r="5" spans="1:54" ht="6" customHeight="1" thickBot="1" thickTop="1">
      <c r="A5" s="497"/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501"/>
      <c r="AI5" s="281"/>
      <c r="AJ5" s="281"/>
      <c r="AK5" s="281"/>
      <c r="AL5" s="281"/>
      <c r="AM5" s="281"/>
      <c r="AN5" s="281"/>
      <c r="AO5" s="281"/>
      <c r="AP5" s="502"/>
      <c r="AQ5" s="487"/>
      <c r="AR5" s="488"/>
      <c r="AS5" s="488"/>
      <c r="AT5" s="488"/>
      <c r="AU5" s="488"/>
      <c r="AV5" s="488"/>
      <c r="AW5" s="488"/>
      <c r="AX5" s="488"/>
      <c r="AY5" s="488"/>
      <c r="AZ5" s="488"/>
      <c r="BA5" s="489"/>
      <c r="BB5" s="101"/>
    </row>
    <row r="6" spans="1:54" ht="6" customHeight="1" thickBot="1" thickTop="1">
      <c r="A6" s="497"/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501"/>
      <c r="AI6" s="281"/>
      <c r="AJ6" s="281"/>
      <c r="AK6" s="281"/>
      <c r="AL6" s="281"/>
      <c r="AM6" s="281"/>
      <c r="AN6" s="281"/>
      <c r="AO6" s="281"/>
      <c r="AP6" s="502"/>
      <c r="AQ6" s="487"/>
      <c r="AR6" s="488"/>
      <c r="AS6" s="488"/>
      <c r="AT6" s="488"/>
      <c r="AU6" s="488"/>
      <c r="AV6" s="488"/>
      <c r="AW6" s="488"/>
      <c r="AX6" s="488"/>
      <c r="AY6" s="488"/>
      <c r="AZ6" s="488"/>
      <c r="BA6" s="489"/>
      <c r="BB6" s="101"/>
    </row>
    <row r="7" spans="1:54" ht="6" customHeight="1" thickBot="1" thickTop="1">
      <c r="A7" s="497"/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501" t="s">
        <v>62</v>
      </c>
      <c r="AI7" s="281"/>
      <c r="AJ7" s="281"/>
      <c r="AK7" s="281"/>
      <c r="AL7" s="281"/>
      <c r="AM7" s="281"/>
      <c r="AN7" s="281"/>
      <c r="AO7" s="281"/>
      <c r="AP7" s="502"/>
      <c r="AQ7" s="487"/>
      <c r="AR7" s="488"/>
      <c r="AS7" s="488"/>
      <c r="AT7" s="488"/>
      <c r="AU7" s="488"/>
      <c r="AV7" s="488"/>
      <c r="AW7" s="488"/>
      <c r="AX7" s="488"/>
      <c r="AY7" s="488"/>
      <c r="AZ7" s="488"/>
      <c r="BA7" s="489"/>
      <c r="BB7" s="101"/>
    </row>
    <row r="8" spans="1:54" ht="6" customHeight="1" thickBot="1" thickTop="1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501"/>
      <c r="AI8" s="281"/>
      <c r="AJ8" s="281"/>
      <c r="AK8" s="281"/>
      <c r="AL8" s="281"/>
      <c r="AM8" s="281"/>
      <c r="AN8" s="281"/>
      <c r="AO8" s="281"/>
      <c r="AP8" s="502"/>
      <c r="AQ8" s="487"/>
      <c r="AR8" s="488"/>
      <c r="AS8" s="488"/>
      <c r="AT8" s="488"/>
      <c r="AU8" s="488"/>
      <c r="AV8" s="488"/>
      <c r="AW8" s="488"/>
      <c r="AX8" s="488"/>
      <c r="AY8" s="488"/>
      <c r="AZ8" s="488"/>
      <c r="BA8" s="489"/>
      <c r="BB8" s="101"/>
    </row>
    <row r="9" spans="1:54" ht="6" customHeight="1" thickBot="1" thickTop="1">
      <c r="A9" s="497"/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501"/>
      <c r="AI9" s="281"/>
      <c r="AJ9" s="281"/>
      <c r="AK9" s="281"/>
      <c r="AL9" s="281"/>
      <c r="AM9" s="281"/>
      <c r="AN9" s="281"/>
      <c r="AO9" s="281"/>
      <c r="AP9" s="502"/>
      <c r="AQ9" s="487"/>
      <c r="AR9" s="488"/>
      <c r="AS9" s="488"/>
      <c r="AT9" s="488"/>
      <c r="AU9" s="488"/>
      <c r="AV9" s="488"/>
      <c r="AW9" s="488"/>
      <c r="AX9" s="488"/>
      <c r="AY9" s="488"/>
      <c r="AZ9" s="488"/>
      <c r="BA9" s="489"/>
      <c r="BB9" s="101"/>
    </row>
    <row r="10" spans="1:54" ht="6" customHeight="1" thickBot="1" thickTop="1">
      <c r="A10" s="497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501"/>
      <c r="AI10" s="281"/>
      <c r="AJ10" s="281"/>
      <c r="AK10" s="281"/>
      <c r="AL10" s="281"/>
      <c r="AM10" s="281"/>
      <c r="AN10" s="281"/>
      <c r="AO10" s="281"/>
      <c r="AP10" s="502"/>
      <c r="AQ10" s="487"/>
      <c r="AR10" s="488"/>
      <c r="AS10" s="488"/>
      <c r="AT10" s="488"/>
      <c r="AU10" s="488"/>
      <c r="AV10" s="488"/>
      <c r="AW10" s="488"/>
      <c r="AX10" s="488"/>
      <c r="AY10" s="488"/>
      <c r="AZ10" s="488"/>
      <c r="BA10" s="489"/>
      <c r="BB10" s="101"/>
    </row>
    <row r="11" spans="1:54" ht="6" customHeight="1" thickBot="1" thickTop="1">
      <c r="A11" s="497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501"/>
      <c r="AI11" s="281"/>
      <c r="AJ11" s="281"/>
      <c r="AK11" s="281"/>
      <c r="AL11" s="281"/>
      <c r="AM11" s="281"/>
      <c r="AN11" s="281"/>
      <c r="AO11" s="281"/>
      <c r="AP11" s="502"/>
      <c r="AQ11" s="487"/>
      <c r="AR11" s="488"/>
      <c r="AS11" s="488"/>
      <c r="AT11" s="488"/>
      <c r="AU11" s="488"/>
      <c r="AV11" s="488"/>
      <c r="AW11" s="488"/>
      <c r="AX11" s="488"/>
      <c r="AY11" s="488"/>
      <c r="AZ11" s="488"/>
      <c r="BA11" s="489"/>
      <c r="BB11" s="101"/>
    </row>
    <row r="12" spans="1:54" ht="6" customHeight="1" thickBot="1" thickTop="1">
      <c r="A12" s="497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506" t="s">
        <v>1012</v>
      </c>
      <c r="AI12" s="507"/>
      <c r="AJ12" s="507"/>
      <c r="AK12" s="507"/>
      <c r="AL12" s="507"/>
      <c r="AM12" s="507"/>
      <c r="AN12" s="507"/>
      <c r="AO12" s="507"/>
      <c r="AP12" s="508"/>
      <c r="AQ12" s="487"/>
      <c r="AR12" s="488"/>
      <c r="AS12" s="488"/>
      <c r="AT12" s="488"/>
      <c r="AU12" s="488"/>
      <c r="AV12" s="488"/>
      <c r="AW12" s="488"/>
      <c r="AX12" s="488"/>
      <c r="AY12" s="488"/>
      <c r="AZ12" s="488"/>
      <c r="BA12" s="489"/>
      <c r="BB12" s="101"/>
    </row>
    <row r="13" spans="1:54" ht="6" customHeight="1" thickBot="1" thickTop="1">
      <c r="A13" s="497"/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506"/>
      <c r="AI13" s="507"/>
      <c r="AJ13" s="507"/>
      <c r="AK13" s="507"/>
      <c r="AL13" s="507"/>
      <c r="AM13" s="507"/>
      <c r="AN13" s="507"/>
      <c r="AO13" s="507"/>
      <c r="AP13" s="508"/>
      <c r="AQ13" s="487"/>
      <c r="AR13" s="488"/>
      <c r="AS13" s="488"/>
      <c r="AT13" s="488"/>
      <c r="AU13" s="488"/>
      <c r="AV13" s="488"/>
      <c r="AW13" s="488"/>
      <c r="AX13" s="488"/>
      <c r="AY13" s="488"/>
      <c r="AZ13" s="488"/>
      <c r="BA13" s="489"/>
      <c r="BB13" s="101"/>
    </row>
    <row r="14" spans="1:54" ht="6" customHeight="1" thickBot="1" thickTop="1">
      <c r="A14" s="497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506"/>
      <c r="AI14" s="507"/>
      <c r="AJ14" s="507"/>
      <c r="AK14" s="507"/>
      <c r="AL14" s="507"/>
      <c r="AM14" s="507"/>
      <c r="AN14" s="507"/>
      <c r="AO14" s="507"/>
      <c r="AP14" s="508"/>
      <c r="AQ14" s="487"/>
      <c r="AR14" s="488"/>
      <c r="AS14" s="488"/>
      <c r="AT14" s="488"/>
      <c r="AU14" s="488"/>
      <c r="AV14" s="488"/>
      <c r="AW14" s="488"/>
      <c r="AX14" s="488"/>
      <c r="AY14" s="488"/>
      <c r="AZ14" s="488"/>
      <c r="BA14" s="489"/>
      <c r="BB14" s="101"/>
    </row>
    <row r="15" spans="1:54" ht="6" customHeight="1" thickBot="1" thickTop="1">
      <c r="A15" s="497"/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501" t="s">
        <v>1013</v>
      </c>
      <c r="AI15" s="281"/>
      <c r="AJ15" s="281"/>
      <c r="AK15" s="281"/>
      <c r="AL15" s="281"/>
      <c r="AM15" s="281"/>
      <c r="AN15" s="281"/>
      <c r="AO15" s="281"/>
      <c r="AP15" s="502"/>
      <c r="AQ15" s="487"/>
      <c r="AR15" s="488"/>
      <c r="AS15" s="488"/>
      <c r="AT15" s="488"/>
      <c r="AU15" s="488"/>
      <c r="AV15" s="488"/>
      <c r="AW15" s="488"/>
      <c r="AX15" s="488"/>
      <c r="AY15" s="488"/>
      <c r="AZ15" s="488"/>
      <c r="BA15" s="489"/>
      <c r="BB15" s="101"/>
    </row>
    <row r="16" spans="1:54" ht="6" customHeight="1" thickBot="1" thickTop="1">
      <c r="A16" s="497"/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501"/>
      <c r="AI16" s="281"/>
      <c r="AJ16" s="281"/>
      <c r="AK16" s="281"/>
      <c r="AL16" s="281"/>
      <c r="AM16" s="281"/>
      <c r="AN16" s="281"/>
      <c r="AO16" s="281"/>
      <c r="AP16" s="502"/>
      <c r="AQ16" s="487"/>
      <c r="AR16" s="488"/>
      <c r="AS16" s="488"/>
      <c r="AT16" s="488"/>
      <c r="AU16" s="488"/>
      <c r="AV16" s="488"/>
      <c r="AW16" s="488"/>
      <c r="AX16" s="488"/>
      <c r="AY16" s="488"/>
      <c r="AZ16" s="488"/>
      <c r="BA16" s="489"/>
      <c r="BB16" s="101"/>
    </row>
    <row r="17" spans="1:54" ht="6" customHeight="1" thickBot="1" thickTop="1">
      <c r="A17" s="497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501"/>
      <c r="AI17" s="281"/>
      <c r="AJ17" s="281"/>
      <c r="AK17" s="281"/>
      <c r="AL17" s="281"/>
      <c r="AM17" s="281"/>
      <c r="AN17" s="281"/>
      <c r="AO17" s="281"/>
      <c r="AP17" s="502"/>
      <c r="AQ17" s="487"/>
      <c r="AR17" s="488"/>
      <c r="AS17" s="488"/>
      <c r="AT17" s="488"/>
      <c r="AU17" s="488"/>
      <c r="AV17" s="488"/>
      <c r="AW17" s="488"/>
      <c r="AX17" s="488"/>
      <c r="AY17" s="488"/>
      <c r="AZ17" s="488"/>
      <c r="BA17" s="489"/>
      <c r="BB17" s="101"/>
    </row>
    <row r="18" spans="1:54" ht="6" customHeight="1" thickBot="1" thickTop="1">
      <c r="A18" s="497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501" t="s">
        <v>798</v>
      </c>
      <c r="AI18" s="281"/>
      <c r="AJ18" s="281"/>
      <c r="AK18" s="281"/>
      <c r="AL18" s="281"/>
      <c r="AM18" s="281"/>
      <c r="AN18" s="281"/>
      <c r="AO18" s="281"/>
      <c r="AP18" s="502"/>
      <c r="AQ18" s="487"/>
      <c r="AR18" s="488"/>
      <c r="AS18" s="488"/>
      <c r="AT18" s="488"/>
      <c r="AU18" s="488"/>
      <c r="AV18" s="488"/>
      <c r="AW18" s="488"/>
      <c r="AX18" s="488"/>
      <c r="AY18" s="488"/>
      <c r="AZ18" s="488"/>
      <c r="BA18" s="489"/>
      <c r="BB18" s="101"/>
    </row>
    <row r="19" spans="1:54" ht="6" customHeight="1" thickBot="1" thickTop="1">
      <c r="A19" s="497"/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501"/>
      <c r="AI19" s="281"/>
      <c r="AJ19" s="281"/>
      <c r="AK19" s="281"/>
      <c r="AL19" s="281"/>
      <c r="AM19" s="281"/>
      <c r="AN19" s="281"/>
      <c r="AO19" s="281"/>
      <c r="AP19" s="502"/>
      <c r="AQ19" s="487"/>
      <c r="AR19" s="488"/>
      <c r="AS19" s="488"/>
      <c r="AT19" s="488"/>
      <c r="AU19" s="488"/>
      <c r="AV19" s="488"/>
      <c r="AW19" s="488"/>
      <c r="AX19" s="488"/>
      <c r="AY19" s="488"/>
      <c r="AZ19" s="488"/>
      <c r="BA19" s="489"/>
      <c r="BB19" s="101"/>
    </row>
    <row r="20" spans="1:54" ht="6" customHeight="1" thickBot="1" thickTop="1">
      <c r="A20" s="497"/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519"/>
      <c r="AI20" s="520"/>
      <c r="AJ20" s="520"/>
      <c r="AK20" s="520"/>
      <c r="AL20" s="520"/>
      <c r="AM20" s="520"/>
      <c r="AN20" s="520"/>
      <c r="AO20" s="520"/>
      <c r="AP20" s="521"/>
      <c r="AQ20" s="522"/>
      <c r="AR20" s="523"/>
      <c r="AS20" s="523"/>
      <c r="AT20" s="523"/>
      <c r="AU20" s="523"/>
      <c r="AV20" s="523"/>
      <c r="AW20" s="523"/>
      <c r="AX20" s="523"/>
      <c r="AY20" s="523"/>
      <c r="AZ20" s="523"/>
      <c r="BA20" s="524"/>
      <c r="BB20" s="101"/>
    </row>
    <row r="21" spans="1:54" ht="6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</row>
    <row r="22" ht="6" customHeight="1"/>
    <row r="23" ht="6" customHeight="1"/>
    <row r="24" spans="1:54" ht="6" customHeight="1">
      <c r="A24" s="525" t="s">
        <v>1036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25"/>
      <c r="AM24" s="525"/>
      <c r="AN24" s="525"/>
      <c r="AO24" s="525"/>
      <c r="AP24" s="525"/>
      <c r="AQ24" s="525"/>
      <c r="AR24" s="525"/>
      <c r="AS24" s="525"/>
      <c r="AT24" s="525"/>
      <c r="AU24" s="525"/>
      <c r="AV24" s="525"/>
      <c r="AW24" s="525"/>
      <c r="AX24" s="525"/>
      <c r="AY24" s="525"/>
      <c r="AZ24" s="525"/>
      <c r="BA24" s="525"/>
      <c r="BB24" s="525"/>
    </row>
    <row r="25" spans="1:54" ht="6" customHeight="1">
      <c r="A25" s="525"/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25"/>
      <c r="AM25" s="525"/>
      <c r="AN25" s="525"/>
      <c r="AO25" s="525"/>
      <c r="AP25" s="525"/>
      <c r="AQ25" s="525"/>
      <c r="AR25" s="525"/>
      <c r="AS25" s="525"/>
      <c r="AT25" s="525"/>
      <c r="AU25" s="525"/>
      <c r="AV25" s="525"/>
      <c r="AW25" s="525"/>
      <c r="AX25" s="525"/>
      <c r="AY25" s="525"/>
      <c r="AZ25" s="525"/>
      <c r="BA25" s="525"/>
      <c r="BB25" s="525"/>
    </row>
    <row r="26" spans="1:54" ht="6" customHeight="1">
      <c r="A26" s="525"/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</row>
    <row r="27" spans="1:54" ht="6" customHeight="1">
      <c r="A27" s="525"/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</row>
    <row r="28" spans="1:54" s="11" customFormat="1" ht="6" customHeight="1">
      <c r="A28" s="282" t="s">
        <v>13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319" t="s">
        <v>7</v>
      </c>
      <c r="R28" s="493"/>
      <c r="S28" s="493"/>
      <c r="T28" s="493"/>
      <c r="U28" s="493"/>
      <c r="V28" s="493"/>
      <c r="W28" s="319" t="s">
        <v>1037</v>
      </c>
      <c r="X28" s="493"/>
      <c r="Y28" s="493"/>
      <c r="Z28" s="493"/>
      <c r="AA28" s="493"/>
      <c r="AB28" s="494" t="s">
        <v>12</v>
      </c>
      <c r="AC28" s="495"/>
      <c r="AD28" s="495"/>
      <c r="AE28" s="495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  <c r="AQ28" s="495"/>
      <c r="AR28" s="495"/>
      <c r="AS28" s="495"/>
      <c r="AT28" s="495"/>
      <c r="AU28" s="495"/>
      <c r="AV28" s="495"/>
      <c r="AW28" s="495"/>
      <c r="AX28" s="495"/>
      <c r="AY28" s="495"/>
      <c r="AZ28" s="495"/>
      <c r="BA28" s="495"/>
      <c r="BB28" s="496"/>
    </row>
    <row r="29" spans="1:54" ht="6" customHeight="1">
      <c r="A29" s="491"/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4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495"/>
      <c r="AY29" s="495"/>
      <c r="AZ29" s="495"/>
      <c r="BA29" s="495"/>
      <c r="BB29" s="496"/>
    </row>
    <row r="30" spans="1:54" ht="6" customHeight="1">
      <c r="A30" s="509" t="s">
        <v>1014</v>
      </c>
      <c r="B30" s="510"/>
      <c r="C30" s="511" t="str">
        <f>'基本シート'!K3</f>
        <v>トール</v>
      </c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4" t="str">
        <f>IF(ISERROR(VLOOKUP(C30,加護,2,0)),"",VLOOKUP(C30,加護,2,0))</f>
        <v>単体</v>
      </c>
      <c r="R30" s="514"/>
      <c r="S30" s="514"/>
      <c r="T30" s="514"/>
      <c r="U30" s="514"/>
      <c r="V30" s="514"/>
      <c r="W30" s="515" t="str">
        <f>IF(ISERROR(VLOOKUP(C30,加護,3,0)),"",VLOOKUP(C30,加護,3,0))</f>
        <v>ダメージロール直前</v>
      </c>
      <c r="X30" s="515"/>
      <c r="Y30" s="515"/>
      <c r="Z30" s="515"/>
      <c r="AA30" s="515"/>
      <c r="AB30" s="516" t="str">
        <f>IF(ISERROR(VLOOKUP(C30,加護,4,0)),"",VLOOKUP(C30,加護,4,0))</f>
        <v>ダメージを〈神〉属性に変更し、ダメージロールに+10d。移し替え不可</v>
      </c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  <c r="BA30" s="517"/>
      <c r="BB30" s="518"/>
    </row>
    <row r="31" spans="1:54" ht="6" customHeight="1">
      <c r="A31" s="509"/>
      <c r="B31" s="510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4"/>
      <c r="R31" s="514"/>
      <c r="S31" s="514"/>
      <c r="T31" s="514"/>
      <c r="U31" s="514"/>
      <c r="V31" s="514"/>
      <c r="W31" s="515"/>
      <c r="X31" s="515"/>
      <c r="Y31" s="515"/>
      <c r="Z31" s="515"/>
      <c r="AA31" s="515"/>
      <c r="AB31" s="516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7"/>
      <c r="AW31" s="517"/>
      <c r="AX31" s="517"/>
      <c r="AY31" s="517"/>
      <c r="AZ31" s="517"/>
      <c r="BA31" s="517"/>
      <c r="BB31" s="518"/>
    </row>
    <row r="32" spans="1:54" ht="6" customHeight="1">
      <c r="A32" s="509"/>
      <c r="B32" s="510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4"/>
      <c r="R32" s="514"/>
      <c r="S32" s="514"/>
      <c r="T32" s="514"/>
      <c r="U32" s="514"/>
      <c r="V32" s="514"/>
      <c r="W32" s="515"/>
      <c r="X32" s="515"/>
      <c r="Y32" s="515"/>
      <c r="Z32" s="515"/>
      <c r="AA32" s="515"/>
      <c r="AB32" s="516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8"/>
    </row>
    <row r="33" spans="1:54" ht="6" customHeight="1">
      <c r="A33" s="509" t="s">
        <v>1014</v>
      </c>
      <c r="B33" s="510"/>
      <c r="C33" s="511" t="str">
        <f>'基本シート'!K4</f>
        <v>エーギル</v>
      </c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4" t="str">
        <f>IF(ISERROR(VLOOKUP(C33,加護,2,0)),"",VLOOKUP(C33,加護,2,0))</f>
        <v>単体</v>
      </c>
      <c r="R33" s="514"/>
      <c r="S33" s="514"/>
      <c r="T33" s="514"/>
      <c r="U33" s="514"/>
      <c r="V33" s="514"/>
      <c r="W33" s="515" t="str">
        <f>IF(ISERROR(VLOOKUP(C33,加護,3,0)),"",VLOOKUP(C33,加護,3,0))</f>
        <v>判定の直後</v>
      </c>
      <c r="X33" s="515"/>
      <c r="Y33" s="515"/>
      <c r="Z33" s="515"/>
      <c r="AA33" s="515"/>
      <c r="AB33" s="516" t="str">
        <f>IF(ISERROR(VLOOKUP(C33,加護,4,0)),"",VLOOKUP(C33,加護,4,0))</f>
        <v>判定の達成値を-20する。クリティカルは打ち消す。</v>
      </c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  <c r="AT33" s="517"/>
      <c r="AU33" s="517"/>
      <c r="AV33" s="517"/>
      <c r="AW33" s="517"/>
      <c r="AX33" s="517"/>
      <c r="AY33" s="517"/>
      <c r="AZ33" s="517"/>
      <c r="BA33" s="517"/>
      <c r="BB33" s="518"/>
    </row>
    <row r="34" spans="1:54" ht="6" customHeight="1">
      <c r="A34" s="509"/>
      <c r="B34" s="510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4"/>
      <c r="R34" s="514"/>
      <c r="S34" s="514"/>
      <c r="T34" s="514"/>
      <c r="U34" s="514"/>
      <c r="V34" s="514"/>
      <c r="W34" s="515"/>
      <c r="X34" s="515"/>
      <c r="Y34" s="515"/>
      <c r="Z34" s="515"/>
      <c r="AA34" s="515"/>
      <c r="AB34" s="516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8"/>
    </row>
    <row r="35" spans="1:54" ht="6" customHeight="1">
      <c r="A35" s="509"/>
      <c r="B35" s="510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4"/>
      <c r="R35" s="514"/>
      <c r="S35" s="514"/>
      <c r="T35" s="514"/>
      <c r="U35" s="514"/>
      <c r="V35" s="514"/>
      <c r="W35" s="515"/>
      <c r="X35" s="515"/>
      <c r="Y35" s="515"/>
      <c r="Z35" s="515"/>
      <c r="AA35" s="515"/>
      <c r="AB35" s="516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517"/>
      <c r="BB35" s="518"/>
    </row>
    <row r="36" spans="1:54" ht="6" customHeight="1">
      <c r="A36" s="509" t="s">
        <v>1014</v>
      </c>
      <c r="B36" s="510"/>
      <c r="C36" s="511" t="str">
        <f>'基本シート'!K5</f>
        <v>ブラギ</v>
      </c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4" t="str">
        <f>IF(ISERROR(VLOOKUP(C36,加護,2,0)),"",VLOOKUP(C36,加護,2,0))</f>
        <v>単体</v>
      </c>
      <c r="R36" s="514"/>
      <c r="S36" s="514"/>
      <c r="T36" s="514"/>
      <c r="U36" s="514"/>
      <c r="V36" s="514"/>
      <c r="W36" s="515" t="str">
        <f>IF(ISERROR(VLOOKUP(C36,加護,3,0)),"",VLOOKUP(C36,加護,3,0))</f>
        <v>いつでも</v>
      </c>
      <c r="X36" s="515"/>
      <c r="Y36" s="515"/>
      <c r="Z36" s="515"/>
      <c r="AA36" s="515"/>
      <c r="AB36" s="516" t="str">
        <f>IF(ISERROR(VLOOKUP(C36,加護,4,0)),"",VLOOKUP(C36,加護,4,0))</f>
        <v>シャードの加護を1つ追加で使用可能にする。</v>
      </c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  <c r="BA36" s="517"/>
      <c r="BB36" s="518"/>
    </row>
    <row r="37" spans="1:54" ht="6" customHeight="1">
      <c r="A37" s="509"/>
      <c r="B37" s="510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4"/>
      <c r="R37" s="514"/>
      <c r="S37" s="514"/>
      <c r="T37" s="514"/>
      <c r="U37" s="514"/>
      <c r="V37" s="514"/>
      <c r="W37" s="515"/>
      <c r="X37" s="515"/>
      <c r="Y37" s="515"/>
      <c r="Z37" s="515"/>
      <c r="AA37" s="515"/>
      <c r="AB37" s="516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517"/>
      <c r="BB37" s="518"/>
    </row>
    <row r="38" spans="1:54" ht="6" customHeight="1">
      <c r="A38" s="509"/>
      <c r="B38" s="510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4"/>
      <c r="R38" s="514"/>
      <c r="S38" s="514"/>
      <c r="T38" s="514"/>
      <c r="U38" s="514"/>
      <c r="V38" s="514"/>
      <c r="W38" s="515"/>
      <c r="X38" s="515"/>
      <c r="Y38" s="515"/>
      <c r="Z38" s="515"/>
      <c r="AA38" s="515"/>
      <c r="AB38" s="516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8"/>
    </row>
    <row r="39" ht="6" customHeight="1"/>
    <row r="40" ht="6" customHeight="1"/>
    <row r="41" ht="6" customHeight="1" thickBot="1"/>
    <row r="42" spans="2:50" ht="6" customHeight="1">
      <c r="B42" s="544" t="s">
        <v>1034</v>
      </c>
      <c r="C42" s="256"/>
      <c r="D42" s="256"/>
      <c r="E42" s="256"/>
      <c r="F42" s="261"/>
      <c r="H42" s="545" t="s">
        <v>1015</v>
      </c>
      <c r="I42" s="546"/>
      <c r="J42" s="546"/>
      <c r="K42" s="546"/>
      <c r="L42" s="547"/>
      <c r="M42" s="529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1"/>
      <c r="AD42" s="545" t="s">
        <v>1016</v>
      </c>
      <c r="AE42" s="546"/>
      <c r="AF42" s="546"/>
      <c r="AG42" s="546"/>
      <c r="AH42" s="547"/>
      <c r="AI42" s="526"/>
      <c r="AJ42" s="527"/>
      <c r="AK42" s="527"/>
      <c r="AL42" s="527"/>
      <c r="AM42" s="527"/>
      <c r="AN42" s="527"/>
      <c r="AO42" s="527"/>
      <c r="AP42" s="527"/>
      <c r="AQ42" s="527"/>
      <c r="AR42" s="527"/>
      <c r="AS42" s="527"/>
      <c r="AT42" s="527"/>
      <c r="AU42" s="527"/>
      <c r="AV42" s="527"/>
      <c r="AW42" s="527"/>
      <c r="AX42" s="528"/>
    </row>
    <row r="43" spans="2:50" ht="6" customHeight="1">
      <c r="B43" s="257"/>
      <c r="C43" s="258"/>
      <c r="D43" s="258"/>
      <c r="E43" s="258"/>
      <c r="F43" s="262"/>
      <c r="H43" s="548"/>
      <c r="I43" s="549"/>
      <c r="J43" s="549"/>
      <c r="K43" s="549"/>
      <c r="L43" s="550"/>
      <c r="M43" s="532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534"/>
      <c r="AD43" s="548"/>
      <c r="AE43" s="549"/>
      <c r="AF43" s="549"/>
      <c r="AG43" s="549"/>
      <c r="AH43" s="550"/>
      <c r="AI43" s="526"/>
      <c r="AJ43" s="527"/>
      <c r="AK43" s="527"/>
      <c r="AL43" s="527"/>
      <c r="AM43" s="527"/>
      <c r="AN43" s="527"/>
      <c r="AO43" s="527"/>
      <c r="AP43" s="527"/>
      <c r="AQ43" s="527"/>
      <c r="AR43" s="527"/>
      <c r="AS43" s="527"/>
      <c r="AT43" s="527"/>
      <c r="AU43" s="527"/>
      <c r="AV43" s="527"/>
      <c r="AW43" s="527"/>
      <c r="AX43" s="528"/>
    </row>
    <row r="44" spans="2:50" ht="6" customHeight="1">
      <c r="B44" s="257"/>
      <c r="C44" s="258"/>
      <c r="D44" s="258"/>
      <c r="E44" s="258"/>
      <c r="F44" s="262"/>
      <c r="H44" s="548"/>
      <c r="I44" s="549"/>
      <c r="J44" s="549"/>
      <c r="K44" s="549"/>
      <c r="L44" s="550"/>
      <c r="M44" s="535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7"/>
      <c r="AD44" s="548"/>
      <c r="AE44" s="549"/>
      <c r="AF44" s="549"/>
      <c r="AG44" s="549"/>
      <c r="AH44" s="550"/>
      <c r="AI44" s="526"/>
      <c r="AJ44" s="527"/>
      <c r="AK44" s="527"/>
      <c r="AL44" s="527"/>
      <c r="AM44" s="527"/>
      <c r="AN44" s="527"/>
      <c r="AO44" s="527"/>
      <c r="AP44" s="527"/>
      <c r="AQ44" s="527"/>
      <c r="AR44" s="527"/>
      <c r="AS44" s="527"/>
      <c r="AT44" s="527"/>
      <c r="AU44" s="527"/>
      <c r="AV44" s="527"/>
      <c r="AW44" s="527"/>
      <c r="AX44" s="528"/>
    </row>
    <row r="45" spans="2:50" ht="6" customHeight="1">
      <c r="B45" s="257"/>
      <c r="C45" s="258"/>
      <c r="D45" s="258"/>
      <c r="E45" s="258"/>
      <c r="F45" s="262"/>
      <c r="H45" s="551"/>
      <c r="I45" s="552"/>
      <c r="J45" s="552"/>
      <c r="K45" s="552"/>
      <c r="L45" s="553"/>
      <c r="M45" s="529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1"/>
      <c r="AD45" s="551"/>
      <c r="AE45" s="552"/>
      <c r="AF45" s="552"/>
      <c r="AG45" s="552"/>
      <c r="AH45" s="553"/>
      <c r="AI45" s="526"/>
      <c r="AJ45" s="527"/>
      <c r="AK45" s="527"/>
      <c r="AL45" s="527"/>
      <c r="AM45" s="527"/>
      <c r="AN45" s="527"/>
      <c r="AO45" s="527"/>
      <c r="AP45" s="527"/>
      <c r="AQ45" s="527"/>
      <c r="AR45" s="527"/>
      <c r="AS45" s="527"/>
      <c r="AT45" s="527"/>
      <c r="AU45" s="527"/>
      <c r="AV45" s="527"/>
      <c r="AW45" s="527"/>
      <c r="AX45" s="528"/>
    </row>
    <row r="46" spans="2:50" ht="6" customHeight="1" thickBot="1">
      <c r="B46" s="257"/>
      <c r="C46" s="258"/>
      <c r="D46" s="258"/>
      <c r="E46" s="258"/>
      <c r="F46" s="262"/>
      <c r="H46" s="538" t="s">
        <v>86</v>
      </c>
      <c r="I46" s="539"/>
      <c r="J46" s="539"/>
      <c r="K46" s="539"/>
      <c r="L46" s="540"/>
      <c r="M46" s="532"/>
      <c r="N46" s="533"/>
      <c r="O46" s="533"/>
      <c r="P46" s="533"/>
      <c r="Q46" s="533"/>
      <c r="R46" s="533"/>
      <c r="S46" s="533"/>
      <c r="T46" s="533"/>
      <c r="U46" s="533"/>
      <c r="V46" s="533"/>
      <c r="W46" s="533"/>
      <c r="X46" s="533"/>
      <c r="Y46" s="533"/>
      <c r="Z46" s="533"/>
      <c r="AA46" s="533"/>
      <c r="AB46" s="534"/>
      <c r="AD46" s="538" t="s">
        <v>108</v>
      </c>
      <c r="AE46" s="539"/>
      <c r="AF46" s="539"/>
      <c r="AG46" s="539"/>
      <c r="AH46" s="540"/>
      <c r="AI46" s="526"/>
      <c r="AJ46" s="527"/>
      <c r="AK46" s="527"/>
      <c r="AL46" s="527"/>
      <c r="AM46" s="527"/>
      <c r="AN46" s="527"/>
      <c r="AO46" s="527"/>
      <c r="AP46" s="527"/>
      <c r="AQ46" s="527"/>
      <c r="AR46" s="527"/>
      <c r="AS46" s="527"/>
      <c r="AT46" s="527"/>
      <c r="AU46" s="527"/>
      <c r="AV46" s="527"/>
      <c r="AW46" s="527"/>
      <c r="AX46" s="528"/>
    </row>
    <row r="47" spans="2:50" ht="6" customHeight="1">
      <c r="B47" s="569" t="s">
        <v>262</v>
      </c>
      <c r="C47" s="570"/>
      <c r="D47" s="570"/>
      <c r="E47" s="570"/>
      <c r="F47" s="571"/>
      <c r="H47" s="541"/>
      <c r="I47" s="542"/>
      <c r="J47" s="542"/>
      <c r="K47" s="542"/>
      <c r="L47" s="543"/>
      <c r="M47" s="535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7"/>
      <c r="AD47" s="541"/>
      <c r="AE47" s="542"/>
      <c r="AF47" s="542"/>
      <c r="AG47" s="542"/>
      <c r="AH47" s="543"/>
      <c r="AI47" s="526"/>
      <c r="AJ47" s="527"/>
      <c r="AK47" s="527"/>
      <c r="AL47" s="527"/>
      <c r="AM47" s="527"/>
      <c r="AN47" s="527"/>
      <c r="AO47" s="527"/>
      <c r="AP47" s="527"/>
      <c r="AQ47" s="527"/>
      <c r="AR47" s="527"/>
      <c r="AS47" s="527"/>
      <c r="AT47" s="527"/>
      <c r="AU47" s="527"/>
      <c r="AV47" s="527"/>
      <c r="AW47" s="527"/>
      <c r="AX47" s="528"/>
    </row>
    <row r="48" spans="2:50" ht="6" customHeight="1">
      <c r="B48" s="572"/>
      <c r="C48" s="573"/>
      <c r="D48" s="573"/>
      <c r="E48" s="573"/>
      <c r="F48" s="574"/>
      <c r="H48" s="575">
        <f>'基本シート'!U42</f>
        <v>37</v>
      </c>
      <c r="I48" s="576"/>
      <c r="J48" s="576"/>
      <c r="K48" s="576"/>
      <c r="L48" s="577"/>
      <c r="M48" s="529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1"/>
      <c r="AD48" s="575">
        <f>'基本シート'!W42</f>
        <v>29</v>
      </c>
      <c r="AE48" s="576"/>
      <c r="AF48" s="576"/>
      <c r="AG48" s="576"/>
      <c r="AH48" s="577"/>
      <c r="AI48" s="526"/>
      <c r="AJ48" s="527"/>
      <c r="AK48" s="527"/>
      <c r="AL48" s="527"/>
      <c r="AM48" s="527"/>
      <c r="AN48" s="527"/>
      <c r="AO48" s="527"/>
      <c r="AP48" s="527"/>
      <c r="AQ48" s="527"/>
      <c r="AR48" s="527"/>
      <c r="AS48" s="527"/>
      <c r="AT48" s="527"/>
      <c r="AU48" s="527"/>
      <c r="AV48" s="527"/>
      <c r="AW48" s="527"/>
      <c r="AX48" s="528"/>
    </row>
    <row r="49" spans="2:50" ht="6" customHeight="1">
      <c r="B49" s="602">
        <f>'基本シート'!E12+'基本シート'!W17</f>
        <v>15</v>
      </c>
      <c r="C49" s="603"/>
      <c r="D49" s="603"/>
      <c r="E49" s="606" t="s">
        <v>1017</v>
      </c>
      <c r="F49" s="607"/>
      <c r="H49" s="578"/>
      <c r="I49" s="579"/>
      <c r="J49" s="579"/>
      <c r="K49" s="579"/>
      <c r="L49" s="580"/>
      <c r="M49" s="532"/>
      <c r="N49" s="533"/>
      <c r="O49" s="533"/>
      <c r="P49" s="533"/>
      <c r="Q49" s="533"/>
      <c r="R49" s="533"/>
      <c r="S49" s="533"/>
      <c r="T49" s="533"/>
      <c r="U49" s="533"/>
      <c r="V49" s="533"/>
      <c r="W49" s="533"/>
      <c r="X49" s="533"/>
      <c r="Y49" s="533"/>
      <c r="Z49" s="533"/>
      <c r="AA49" s="533"/>
      <c r="AB49" s="534"/>
      <c r="AD49" s="578"/>
      <c r="AE49" s="579"/>
      <c r="AF49" s="579"/>
      <c r="AG49" s="579"/>
      <c r="AH49" s="580"/>
      <c r="AI49" s="526"/>
      <c r="AJ49" s="527"/>
      <c r="AK49" s="527"/>
      <c r="AL49" s="527"/>
      <c r="AM49" s="527"/>
      <c r="AN49" s="527"/>
      <c r="AO49" s="527"/>
      <c r="AP49" s="527"/>
      <c r="AQ49" s="527"/>
      <c r="AR49" s="527"/>
      <c r="AS49" s="527"/>
      <c r="AT49" s="527"/>
      <c r="AU49" s="527"/>
      <c r="AV49" s="527"/>
      <c r="AW49" s="527"/>
      <c r="AX49" s="528"/>
    </row>
    <row r="50" spans="2:50" ht="6" customHeight="1" thickBot="1">
      <c r="B50" s="604"/>
      <c r="C50" s="605"/>
      <c r="D50" s="605"/>
      <c r="E50" s="608"/>
      <c r="F50" s="609"/>
      <c r="H50" s="578"/>
      <c r="I50" s="579"/>
      <c r="J50" s="579"/>
      <c r="K50" s="579"/>
      <c r="L50" s="580"/>
      <c r="M50" s="535"/>
      <c r="N50" s="536"/>
      <c r="O50" s="536"/>
      <c r="P50" s="536"/>
      <c r="Q50" s="536"/>
      <c r="R50" s="536"/>
      <c r="S50" s="536"/>
      <c r="T50" s="536"/>
      <c r="U50" s="536"/>
      <c r="V50" s="536"/>
      <c r="W50" s="536"/>
      <c r="X50" s="536"/>
      <c r="Y50" s="536"/>
      <c r="Z50" s="536"/>
      <c r="AA50" s="536"/>
      <c r="AB50" s="537"/>
      <c r="AD50" s="578"/>
      <c r="AE50" s="579"/>
      <c r="AF50" s="579"/>
      <c r="AG50" s="579"/>
      <c r="AH50" s="580"/>
      <c r="AI50" s="526"/>
      <c r="AJ50" s="527"/>
      <c r="AK50" s="527"/>
      <c r="AL50" s="527"/>
      <c r="AM50" s="527"/>
      <c r="AN50" s="527"/>
      <c r="AO50" s="527"/>
      <c r="AP50" s="527"/>
      <c r="AQ50" s="527"/>
      <c r="AR50" s="527"/>
      <c r="AS50" s="527"/>
      <c r="AT50" s="527"/>
      <c r="AU50" s="527"/>
      <c r="AV50" s="527"/>
      <c r="AW50" s="527"/>
      <c r="AX50" s="528"/>
    </row>
    <row r="51" ht="6" customHeight="1"/>
    <row r="52" ht="6" customHeight="1"/>
    <row r="53" ht="6" customHeight="1"/>
    <row r="54" spans="1:52" ht="6" customHeight="1">
      <c r="A54" s="610" t="s">
        <v>1035</v>
      </c>
      <c r="B54" s="611"/>
      <c r="C54" s="611"/>
      <c r="D54" s="611"/>
      <c r="E54" s="611"/>
      <c r="F54" s="611"/>
      <c r="G54" s="611"/>
      <c r="H54" s="611"/>
      <c r="I54" s="611"/>
      <c r="J54" s="611"/>
      <c r="K54" s="611"/>
      <c r="L54" s="611"/>
      <c r="M54" s="611"/>
      <c r="N54" s="611"/>
      <c r="O54" s="611"/>
      <c r="P54" s="611"/>
      <c r="Q54" s="611"/>
      <c r="R54" s="611"/>
      <c r="S54" s="611"/>
      <c r="T54" s="611"/>
      <c r="U54" s="611"/>
      <c r="V54" s="611"/>
      <c r="W54" s="612"/>
      <c r="Z54" s="619" t="s">
        <v>289</v>
      </c>
      <c r="AA54" s="620"/>
      <c r="AB54" s="620"/>
      <c r="AC54" s="620"/>
      <c r="AD54" s="620"/>
      <c r="AE54" s="620"/>
      <c r="AF54" s="620"/>
      <c r="AG54" s="620"/>
      <c r="AH54" s="620"/>
      <c r="AI54" s="620"/>
      <c r="AJ54" s="620"/>
      <c r="AK54" s="620"/>
      <c r="AL54" s="620"/>
      <c r="AM54" s="620"/>
      <c r="AN54" s="620"/>
      <c r="AO54" s="620"/>
      <c r="AP54" s="620"/>
      <c r="AQ54" s="620"/>
      <c r="AR54" s="620"/>
      <c r="AS54" s="620"/>
      <c r="AT54" s="621"/>
      <c r="AU54" s="554" t="s">
        <v>295</v>
      </c>
      <c r="AV54" s="555"/>
      <c r="AW54" s="555"/>
      <c r="AX54" s="555"/>
      <c r="AY54" s="555"/>
      <c r="AZ54" s="556"/>
    </row>
    <row r="55" spans="1:52" ht="6" customHeight="1">
      <c r="A55" s="613"/>
      <c r="B55" s="614"/>
      <c r="C55" s="614"/>
      <c r="D55" s="614"/>
      <c r="E55" s="614"/>
      <c r="F55" s="614"/>
      <c r="G55" s="614"/>
      <c r="H55" s="614"/>
      <c r="I55" s="614"/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5"/>
      <c r="Z55" s="619"/>
      <c r="AA55" s="620"/>
      <c r="AB55" s="620"/>
      <c r="AC55" s="620"/>
      <c r="AD55" s="620"/>
      <c r="AE55" s="620"/>
      <c r="AF55" s="620"/>
      <c r="AG55" s="620"/>
      <c r="AH55" s="620"/>
      <c r="AI55" s="620"/>
      <c r="AJ55" s="620"/>
      <c r="AK55" s="620"/>
      <c r="AL55" s="620"/>
      <c r="AM55" s="620"/>
      <c r="AN55" s="620"/>
      <c r="AO55" s="620"/>
      <c r="AP55" s="620"/>
      <c r="AQ55" s="620"/>
      <c r="AR55" s="620"/>
      <c r="AS55" s="620"/>
      <c r="AT55" s="621"/>
      <c r="AU55" s="554"/>
      <c r="AV55" s="555"/>
      <c r="AW55" s="555"/>
      <c r="AX55" s="555"/>
      <c r="AY55" s="555"/>
      <c r="AZ55" s="556"/>
    </row>
    <row r="56" spans="1:52" ht="6" customHeight="1">
      <c r="A56" s="616"/>
      <c r="B56" s="617"/>
      <c r="C56" s="617"/>
      <c r="D56" s="617"/>
      <c r="E56" s="617"/>
      <c r="F56" s="617"/>
      <c r="G56" s="617"/>
      <c r="H56" s="617"/>
      <c r="I56" s="617"/>
      <c r="J56" s="617"/>
      <c r="K56" s="617"/>
      <c r="L56" s="617"/>
      <c r="M56" s="617"/>
      <c r="N56" s="617"/>
      <c r="O56" s="617"/>
      <c r="P56" s="617"/>
      <c r="Q56" s="617"/>
      <c r="R56" s="617"/>
      <c r="S56" s="617"/>
      <c r="T56" s="617"/>
      <c r="U56" s="617"/>
      <c r="V56" s="617"/>
      <c r="W56" s="618"/>
      <c r="Z56" s="619"/>
      <c r="AA56" s="620"/>
      <c r="AB56" s="620"/>
      <c r="AC56" s="620"/>
      <c r="AD56" s="620"/>
      <c r="AE56" s="620"/>
      <c r="AF56" s="620"/>
      <c r="AG56" s="620"/>
      <c r="AH56" s="620"/>
      <c r="AI56" s="620"/>
      <c r="AJ56" s="620"/>
      <c r="AK56" s="620"/>
      <c r="AL56" s="620"/>
      <c r="AM56" s="620"/>
      <c r="AN56" s="620"/>
      <c r="AO56" s="620"/>
      <c r="AP56" s="620"/>
      <c r="AQ56" s="620"/>
      <c r="AR56" s="620"/>
      <c r="AS56" s="620"/>
      <c r="AT56" s="621"/>
      <c r="AU56" s="554"/>
      <c r="AV56" s="555"/>
      <c r="AW56" s="555"/>
      <c r="AX56" s="555"/>
      <c r="AY56" s="555"/>
      <c r="AZ56" s="556"/>
    </row>
    <row r="57" spans="1:52" ht="6" customHeight="1">
      <c r="A57" s="557" t="str">
        <f>'基本シート'!U5</f>
        <v>・ガイアを守る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9"/>
      <c r="Z57" s="494">
        <f>'印刷シート'!N108</f>
        <v>0</v>
      </c>
      <c r="AA57" s="495"/>
      <c r="AB57" s="495"/>
      <c r="AC57" s="495"/>
      <c r="AD57" s="495"/>
      <c r="AE57" s="495"/>
      <c r="AF57" s="495"/>
      <c r="AG57" s="495"/>
      <c r="AH57" s="495"/>
      <c r="AI57" s="495"/>
      <c r="AJ57" s="495"/>
      <c r="AK57" s="495"/>
      <c r="AL57" s="495"/>
      <c r="AM57" s="495"/>
      <c r="AN57" s="495"/>
      <c r="AO57" s="495"/>
      <c r="AP57" s="495"/>
      <c r="AQ57" s="495"/>
      <c r="AR57" s="495"/>
      <c r="AS57" s="495"/>
      <c r="AT57" s="496"/>
      <c r="AU57" s="566">
        <f>'印刷シート'!AD108</f>
        <v>0</v>
      </c>
      <c r="AV57" s="567"/>
      <c r="AW57" s="567"/>
      <c r="AX57" s="567"/>
      <c r="AY57" s="567"/>
      <c r="AZ57" s="568"/>
    </row>
    <row r="58" spans="1:52" ht="6" customHeight="1">
      <c r="A58" s="560"/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2"/>
      <c r="Z58" s="494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6"/>
      <c r="AU58" s="566"/>
      <c r="AV58" s="567"/>
      <c r="AW58" s="567"/>
      <c r="AX58" s="567"/>
      <c r="AY58" s="567"/>
      <c r="AZ58" s="568"/>
    </row>
    <row r="59" spans="1:52" ht="6" customHeight="1">
      <c r="A59" s="563"/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  <c r="W59" s="565"/>
      <c r="Z59" s="494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5"/>
      <c r="AS59" s="495"/>
      <c r="AT59" s="496"/>
      <c r="AU59" s="566"/>
      <c r="AV59" s="567"/>
      <c r="AW59" s="567"/>
      <c r="AX59" s="567"/>
      <c r="AY59" s="567"/>
      <c r="AZ59" s="568"/>
    </row>
    <row r="60" spans="1:52" ht="6" customHeight="1">
      <c r="A60" s="625">
        <f>'印刷シート'!N101</f>
        <v>0</v>
      </c>
      <c r="B60" s="626"/>
      <c r="C60" s="626"/>
      <c r="D60" s="626"/>
      <c r="E60" s="626"/>
      <c r="F60" s="626"/>
      <c r="G60" s="626"/>
      <c r="H60" s="626"/>
      <c r="I60" s="626"/>
      <c r="J60" s="626"/>
      <c r="K60" s="626"/>
      <c r="L60" s="626"/>
      <c r="M60" s="626"/>
      <c r="N60" s="626"/>
      <c r="O60" s="626"/>
      <c r="P60" s="626"/>
      <c r="Q60" s="626"/>
      <c r="R60" s="626"/>
      <c r="S60" s="626"/>
      <c r="T60" s="626"/>
      <c r="U60" s="626"/>
      <c r="V60" s="626"/>
      <c r="W60" s="627"/>
      <c r="Z60" s="634"/>
      <c r="AA60" s="635"/>
      <c r="AB60" s="635"/>
      <c r="AC60" s="635"/>
      <c r="AD60" s="635"/>
      <c r="AE60" s="635"/>
      <c r="AF60" s="635"/>
      <c r="AG60" s="635"/>
      <c r="AH60" s="635"/>
      <c r="AI60" s="635"/>
      <c r="AJ60" s="635"/>
      <c r="AK60" s="635"/>
      <c r="AL60" s="635"/>
      <c r="AM60" s="635"/>
      <c r="AN60" s="635"/>
      <c r="AO60" s="635"/>
      <c r="AP60" s="635"/>
      <c r="AQ60" s="635"/>
      <c r="AR60" s="635"/>
      <c r="AS60" s="635"/>
      <c r="AT60" s="636"/>
      <c r="AU60" s="526"/>
      <c r="AV60" s="527"/>
      <c r="AW60" s="527"/>
      <c r="AX60" s="527"/>
      <c r="AY60" s="527"/>
      <c r="AZ60" s="528"/>
    </row>
    <row r="61" spans="1:52" ht="6" customHeight="1">
      <c r="A61" s="628"/>
      <c r="B61" s="629"/>
      <c r="C61" s="629"/>
      <c r="D61" s="629"/>
      <c r="E61" s="629"/>
      <c r="F61" s="629"/>
      <c r="G61" s="629"/>
      <c r="H61" s="629"/>
      <c r="I61" s="629"/>
      <c r="J61" s="629"/>
      <c r="K61" s="629"/>
      <c r="L61" s="629"/>
      <c r="M61" s="629"/>
      <c r="N61" s="629"/>
      <c r="O61" s="629"/>
      <c r="P61" s="629"/>
      <c r="Q61" s="629"/>
      <c r="R61" s="629"/>
      <c r="S61" s="629"/>
      <c r="T61" s="629"/>
      <c r="U61" s="629"/>
      <c r="V61" s="629"/>
      <c r="W61" s="630"/>
      <c r="Z61" s="634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5"/>
      <c r="AL61" s="635"/>
      <c r="AM61" s="635"/>
      <c r="AN61" s="635"/>
      <c r="AO61" s="635"/>
      <c r="AP61" s="635"/>
      <c r="AQ61" s="635"/>
      <c r="AR61" s="635"/>
      <c r="AS61" s="635"/>
      <c r="AT61" s="636"/>
      <c r="AU61" s="526"/>
      <c r="AV61" s="527"/>
      <c r="AW61" s="527"/>
      <c r="AX61" s="527"/>
      <c r="AY61" s="527"/>
      <c r="AZ61" s="528"/>
    </row>
    <row r="62" spans="1:52" ht="6" customHeight="1">
      <c r="A62" s="631"/>
      <c r="B62" s="632"/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2"/>
      <c r="T62" s="632"/>
      <c r="U62" s="632"/>
      <c r="V62" s="632"/>
      <c r="W62" s="633"/>
      <c r="Z62" s="634"/>
      <c r="AA62" s="635"/>
      <c r="AB62" s="635"/>
      <c r="AC62" s="635"/>
      <c r="AD62" s="635"/>
      <c r="AE62" s="635"/>
      <c r="AF62" s="635"/>
      <c r="AG62" s="635"/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35"/>
      <c r="AT62" s="636"/>
      <c r="AU62" s="526"/>
      <c r="AV62" s="527"/>
      <c r="AW62" s="527"/>
      <c r="AX62" s="527"/>
      <c r="AY62" s="527"/>
      <c r="AZ62" s="528"/>
    </row>
    <row r="63" spans="1:52" ht="6" customHeight="1">
      <c r="A63" s="637" t="s">
        <v>292</v>
      </c>
      <c r="B63" s="638"/>
      <c r="C63" s="638"/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638"/>
      <c r="S63" s="638"/>
      <c r="T63" s="638"/>
      <c r="U63" s="638"/>
      <c r="V63" s="638"/>
      <c r="W63" s="639"/>
      <c r="Z63" s="581"/>
      <c r="AA63" s="582"/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582"/>
      <c r="AM63" s="582"/>
      <c r="AN63" s="582"/>
      <c r="AO63" s="582"/>
      <c r="AP63" s="582"/>
      <c r="AQ63" s="582"/>
      <c r="AR63" s="582"/>
      <c r="AS63" s="582"/>
      <c r="AT63" s="583"/>
      <c r="AU63" s="526"/>
      <c r="AV63" s="527"/>
      <c r="AW63" s="527"/>
      <c r="AX63" s="527"/>
      <c r="AY63" s="527"/>
      <c r="AZ63" s="528"/>
    </row>
    <row r="64" spans="1:52" ht="6" customHeight="1">
      <c r="A64" s="640"/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1"/>
      <c r="V64" s="641"/>
      <c r="W64" s="642"/>
      <c r="Z64" s="581"/>
      <c r="AA64" s="582"/>
      <c r="AB64" s="582"/>
      <c r="AC64" s="582"/>
      <c r="AD64" s="582"/>
      <c r="AE64" s="582"/>
      <c r="AF64" s="582"/>
      <c r="AG64" s="582"/>
      <c r="AH64" s="582"/>
      <c r="AI64" s="582"/>
      <c r="AJ64" s="582"/>
      <c r="AK64" s="582"/>
      <c r="AL64" s="582"/>
      <c r="AM64" s="582"/>
      <c r="AN64" s="582"/>
      <c r="AO64" s="582"/>
      <c r="AP64" s="582"/>
      <c r="AQ64" s="582"/>
      <c r="AR64" s="582"/>
      <c r="AS64" s="582"/>
      <c r="AT64" s="583"/>
      <c r="AU64" s="526"/>
      <c r="AV64" s="527"/>
      <c r="AW64" s="527"/>
      <c r="AX64" s="527"/>
      <c r="AY64" s="527"/>
      <c r="AZ64" s="528"/>
    </row>
    <row r="65" spans="1:52" ht="6" customHeight="1">
      <c r="A65" s="643"/>
      <c r="B65" s="644"/>
      <c r="C65" s="644"/>
      <c r="D65" s="644"/>
      <c r="E65" s="644"/>
      <c r="F65" s="644"/>
      <c r="G65" s="644"/>
      <c r="H65" s="644"/>
      <c r="I65" s="644"/>
      <c r="J65" s="644"/>
      <c r="K65" s="644"/>
      <c r="L65" s="644"/>
      <c r="M65" s="644"/>
      <c r="N65" s="644"/>
      <c r="O65" s="644"/>
      <c r="P65" s="644"/>
      <c r="Q65" s="644"/>
      <c r="R65" s="644"/>
      <c r="S65" s="644"/>
      <c r="T65" s="644"/>
      <c r="U65" s="644"/>
      <c r="V65" s="644"/>
      <c r="W65" s="645"/>
      <c r="Z65" s="581"/>
      <c r="AA65" s="582"/>
      <c r="AB65" s="582"/>
      <c r="AC65" s="582"/>
      <c r="AD65" s="582"/>
      <c r="AE65" s="582"/>
      <c r="AF65" s="582"/>
      <c r="AG65" s="582"/>
      <c r="AH65" s="582"/>
      <c r="AI65" s="582"/>
      <c r="AJ65" s="582"/>
      <c r="AK65" s="582"/>
      <c r="AL65" s="582"/>
      <c r="AM65" s="582"/>
      <c r="AN65" s="582"/>
      <c r="AO65" s="582"/>
      <c r="AP65" s="582"/>
      <c r="AQ65" s="582"/>
      <c r="AR65" s="582"/>
      <c r="AS65" s="582"/>
      <c r="AT65" s="583"/>
      <c r="AU65" s="526"/>
      <c r="AV65" s="527"/>
      <c r="AW65" s="527"/>
      <c r="AX65" s="527"/>
      <c r="AY65" s="527"/>
      <c r="AZ65" s="528"/>
    </row>
    <row r="66" spans="1:52" ht="6" customHeight="1">
      <c r="A66" s="637" t="s">
        <v>1018</v>
      </c>
      <c r="B66" s="638"/>
      <c r="C66" s="638"/>
      <c r="D66" s="638"/>
      <c r="E66" s="638"/>
      <c r="F66" s="638"/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638"/>
      <c r="R66" s="638"/>
      <c r="S66" s="638"/>
      <c r="T66" s="638"/>
      <c r="U66" s="638"/>
      <c r="V66" s="638"/>
      <c r="W66" s="639"/>
      <c r="Z66" s="581"/>
      <c r="AA66" s="582"/>
      <c r="AB66" s="582"/>
      <c r="AC66" s="582"/>
      <c r="AD66" s="582"/>
      <c r="AE66" s="582"/>
      <c r="AF66" s="582"/>
      <c r="AG66" s="582"/>
      <c r="AH66" s="582"/>
      <c r="AI66" s="582"/>
      <c r="AJ66" s="582"/>
      <c r="AK66" s="582"/>
      <c r="AL66" s="582"/>
      <c r="AM66" s="582"/>
      <c r="AN66" s="582"/>
      <c r="AO66" s="582"/>
      <c r="AP66" s="582"/>
      <c r="AQ66" s="582"/>
      <c r="AR66" s="582"/>
      <c r="AS66" s="582"/>
      <c r="AT66" s="583"/>
      <c r="AU66" s="526"/>
      <c r="AV66" s="527"/>
      <c r="AW66" s="527"/>
      <c r="AX66" s="527"/>
      <c r="AY66" s="527"/>
      <c r="AZ66" s="528"/>
    </row>
    <row r="67" spans="1:52" ht="6" customHeight="1">
      <c r="A67" s="640"/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2"/>
      <c r="Z67" s="581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82"/>
      <c r="AL67" s="582"/>
      <c r="AM67" s="582"/>
      <c r="AN67" s="582"/>
      <c r="AO67" s="582"/>
      <c r="AP67" s="582"/>
      <c r="AQ67" s="582"/>
      <c r="AR67" s="582"/>
      <c r="AS67" s="582"/>
      <c r="AT67" s="583"/>
      <c r="AU67" s="526"/>
      <c r="AV67" s="527"/>
      <c r="AW67" s="527"/>
      <c r="AX67" s="527"/>
      <c r="AY67" s="527"/>
      <c r="AZ67" s="528"/>
    </row>
    <row r="68" spans="1:52" ht="6" customHeight="1">
      <c r="A68" s="643"/>
      <c r="B68" s="644"/>
      <c r="C68" s="644"/>
      <c r="D68" s="644"/>
      <c r="E68" s="644"/>
      <c r="F68" s="644"/>
      <c r="G68" s="644"/>
      <c r="H68" s="644"/>
      <c r="I68" s="644"/>
      <c r="J68" s="644"/>
      <c r="K68" s="644"/>
      <c r="L68" s="644"/>
      <c r="M68" s="644"/>
      <c r="N68" s="644"/>
      <c r="O68" s="644"/>
      <c r="P68" s="644"/>
      <c r="Q68" s="644"/>
      <c r="R68" s="644"/>
      <c r="S68" s="644"/>
      <c r="T68" s="644"/>
      <c r="U68" s="644"/>
      <c r="V68" s="644"/>
      <c r="W68" s="645"/>
      <c r="Z68" s="581"/>
      <c r="AA68" s="582"/>
      <c r="AB68" s="582"/>
      <c r="AC68" s="582"/>
      <c r="AD68" s="582"/>
      <c r="AE68" s="582"/>
      <c r="AF68" s="582"/>
      <c r="AG68" s="582"/>
      <c r="AH68" s="582"/>
      <c r="AI68" s="582"/>
      <c r="AJ68" s="582"/>
      <c r="AK68" s="582"/>
      <c r="AL68" s="582"/>
      <c r="AM68" s="582"/>
      <c r="AN68" s="582"/>
      <c r="AO68" s="582"/>
      <c r="AP68" s="582"/>
      <c r="AQ68" s="582"/>
      <c r="AR68" s="582"/>
      <c r="AS68" s="582"/>
      <c r="AT68" s="583"/>
      <c r="AU68" s="526"/>
      <c r="AV68" s="527"/>
      <c r="AW68" s="527"/>
      <c r="AX68" s="527"/>
      <c r="AY68" s="527"/>
      <c r="AZ68" s="528"/>
    </row>
    <row r="69" ht="6" customHeight="1"/>
    <row r="70" ht="6" customHeight="1"/>
    <row r="71" ht="6" customHeight="1"/>
    <row r="72" spans="1:53" ht="6" customHeight="1">
      <c r="A72" s="584" t="s">
        <v>1019</v>
      </c>
      <c r="B72" s="585"/>
      <c r="C72" s="585"/>
      <c r="D72" s="585"/>
      <c r="E72" s="585"/>
      <c r="F72" s="585"/>
      <c r="G72" s="585"/>
      <c r="H72" s="585"/>
      <c r="I72" s="585"/>
      <c r="J72" s="585"/>
      <c r="K72" s="585"/>
      <c r="L72" s="585"/>
      <c r="M72" s="585"/>
      <c r="N72" s="585"/>
      <c r="O72" s="585"/>
      <c r="P72" s="585"/>
      <c r="Q72" s="585"/>
      <c r="R72" s="585"/>
      <c r="S72" s="585"/>
      <c r="T72" s="585"/>
      <c r="U72" s="585"/>
      <c r="V72" s="585"/>
      <c r="W72" s="585"/>
      <c r="X72" s="585"/>
      <c r="Y72" s="585"/>
      <c r="Z72" s="585"/>
      <c r="AA72" s="585"/>
      <c r="AB72" s="585"/>
      <c r="AC72" s="585"/>
      <c r="AD72" s="585"/>
      <c r="AE72" s="585"/>
      <c r="AF72" s="585"/>
      <c r="AG72" s="585"/>
      <c r="AH72" s="585"/>
      <c r="AI72" s="585"/>
      <c r="AJ72" s="586"/>
      <c r="AM72" s="593" t="s">
        <v>1020</v>
      </c>
      <c r="AN72" s="594"/>
      <c r="AO72" s="594"/>
      <c r="AP72" s="594"/>
      <c r="AQ72" s="594"/>
      <c r="AR72" s="594"/>
      <c r="AS72" s="594"/>
      <c r="AT72" s="594"/>
      <c r="AU72" s="594"/>
      <c r="AV72" s="594"/>
      <c r="AW72" s="594"/>
      <c r="AX72" s="594"/>
      <c r="AY72" s="594"/>
      <c r="AZ72" s="594"/>
      <c r="BA72" s="595"/>
    </row>
    <row r="73" spans="1:53" ht="6" customHeight="1">
      <c r="A73" s="587"/>
      <c r="B73" s="588"/>
      <c r="C73" s="588"/>
      <c r="D73" s="588"/>
      <c r="E73" s="588"/>
      <c r="F73" s="588"/>
      <c r="G73" s="588"/>
      <c r="H73" s="588"/>
      <c r="I73" s="588"/>
      <c r="J73" s="588"/>
      <c r="K73" s="588"/>
      <c r="L73" s="588"/>
      <c r="M73" s="588"/>
      <c r="N73" s="588"/>
      <c r="O73" s="588"/>
      <c r="P73" s="588"/>
      <c r="Q73" s="588"/>
      <c r="R73" s="588"/>
      <c r="S73" s="588"/>
      <c r="T73" s="588"/>
      <c r="U73" s="588"/>
      <c r="V73" s="588"/>
      <c r="W73" s="588"/>
      <c r="X73" s="588"/>
      <c r="Y73" s="588"/>
      <c r="Z73" s="588"/>
      <c r="AA73" s="588"/>
      <c r="AB73" s="588"/>
      <c r="AC73" s="588"/>
      <c r="AD73" s="588"/>
      <c r="AE73" s="588"/>
      <c r="AF73" s="588"/>
      <c r="AG73" s="588"/>
      <c r="AH73" s="588"/>
      <c r="AI73" s="588"/>
      <c r="AJ73" s="589"/>
      <c r="AM73" s="596"/>
      <c r="AN73" s="597"/>
      <c r="AO73" s="597"/>
      <c r="AP73" s="597"/>
      <c r="AQ73" s="597"/>
      <c r="AR73" s="597"/>
      <c r="AS73" s="597"/>
      <c r="AT73" s="597"/>
      <c r="AU73" s="597"/>
      <c r="AV73" s="597"/>
      <c r="AW73" s="597"/>
      <c r="AX73" s="597"/>
      <c r="AY73" s="597"/>
      <c r="AZ73" s="597"/>
      <c r="BA73" s="598"/>
    </row>
    <row r="74" spans="1:53" ht="6" customHeight="1">
      <c r="A74" s="590"/>
      <c r="B74" s="591"/>
      <c r="C74" s="591"/>
      <c r="D74" s="591"/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2"/>
      <c r="AM74" s="599"/>
      <c r="AN74" s="600"/>
      <c r="AO74" s="600"/>
      <c r="AP74" s="600"/>
      <c r="AQ74" s="600"/>
      <c r="AR74" s="600"/>
      <c r="AS74" s="600"/>
      <c r="AT74" s="600"/>
      <c r="AU74" s="600"/>
      <c r="AV74" s="600"/>
      <c r="AW74" s="600"/>
      <c r="AX74" s="600"/>
      <c r="AY74" s="600"/>
      <c r="AZ74" s="600"/>
      <c r="BA74" s="601"/>
    </row>
    <row r="75" spans="1:53" ht="6" customHeight="1">
      <c r="A75" s="622" t="s">
        <v>1021</v>
      </c>
      <c r="B75" s="622"/>
      <c r="C75" s="622"/>
      <c r="D75" s="622"/>
      <c r="E75" s="622"/>
      <c r="F75" s="622"/>
      <c r="G75" s="622"/>
      <c r="H75" s="622"/>
      <c r="I75" s="622"/>
      <c r="J75" s="622"/>
      <c r="K75" s="622"/>
      <c r="L75" s="622"/>
      <c r="M75" s="622"/>
      <c r="N75" s="622"/>
      <c r="O75" s="622"/>
      <c r="P75" s="622"/>
      <c r="Q75" s="622"/>
      <c r="R75" s="622"/>
      <c r="S75" s="622"/>
      <c r="T75" s="622"/>
      <c r="U75" s="622"/>
      <c r="V75" s="622"/>
      <c r="W75" s="622"/>
      <c r="X75" s="622"/>
      <c r="Y75" s="622"/>
      <c r="Z75" s="622"/>
      <c r="AA75" s="622"/>
      <c r="AB75" s="622"/>
      <c r="AC75" s="622"/>
      <c r="AD75" s="622"/>
      <c r="AE75" s="622"/>
      <c r="AF75" s="623"/>
      <c r="AG75" s="623"/>
      <c r="AH75" s="623"/>
      <c r="AI75" s="624" t="s">
        <v>1017</v>
      </c>
      <c r="AJ75" s="624"/>
      <c r="AM75" s="526"/>
      <c r="AN75" s="527"/>
      <c r="AO75" s="527"/>
      <c r="AP75" s="527"/>
      <c r="AQ75" s="527"/>
      <c r="AR75" s="527"/>
      <c r="AS75" s="527"/>
      <c r="AT75" s="527"/>
      <c r="AU75" s="527"/>
      <c r="AV75" s="527"/>
      <c r="AW75" s="527"/>
      <c r="AX75" s="527"/>
      <c r="AY75" s="527"/>
      <c r="AZ75" s="527"/>
      <c r="BA75" s="528"/>
    </row>
    <row r="76" spans="1:53" ht="6" customHeight="1">
      <c r="A76" s="622"/>
      <c r="B76" s="622"/>
      <c r="C76" s="622"/>
      <c r="D76" s="622"/>
      <c r="E76" s="622"/>
      <c r="F76" s="622"/>
      <c r="G76" s="622"/>
      <c r="H76" s="622"/>
      <c r="I76" s="622"/>
      <c r="J76" s="622"/>
      <c r="K76" s="622"/>
      <c r="L76" s="622"/>
      <c r="M76" s="622"/>
      <c r="N76" s="622"/>
      <c r="O76" s="622"/>
      <c r="P76" s="622"/>
      <c r="Q76" s="622"/>
      <c r="R76" s="622"/>
      <c r="S76" s="622"/>
      <c r="T76" s="622"/>
      <c r="U76" s="622"/>
      <c r="V76" s="622"/>
      <c r="W76" s="622"/>
      <c r="X76" s="622"/>
      <c r="Y76" s="622"/>
      <c r="Z76" s="622"/>
      <c r="AA76" s="622"/>
      <c r="AB76" s="622"/>
      <c r="AC76" s="622"/>
      <c r="AD76" s="622"/>
      <c r="AE76" s="622"/>
      <c r="AF76" s="623"/>
      <c r="AG76" s="623"/>
      <c r="AH76" s="623"/>
      <c r="AI76" s="624"/>
      <c r="AJ76" s="624"/>
      <c r="AM76" s="526"/>
      <c r="AN76" s="527"/>
      <c r="AO76" s="527"/>
      <c r="AP76" s="527"/>
      <c r="AQ76" s="527"/>
      <c r="AR76" s="527"/>
      <c r="AS76" s="527"/>
      <c r="AT76" s="527"/>
      <c r="AU76" s="527"/>
      <c r="AV76" s="527"/>
      <c r="AW76" s="527"/>
      <c r="AX76" s="527"/>
      <c r="AY76" s="527"/>
      <c r="AZ76" s="527"/>
      <c r="BA76" s="528"/>
    </row>
    <row r="77" spans="1:53" ht="6" customHeight="1">
      <c r="A77" s="622"/>
      <c r="B77" s="622"/>
      <c r="C77" s="622"/>
      <c r="D77" s="622"/>
      <c r="E77" s="622"/>
      <c r="F77" s="622"/>
      <c r="G77" s="622"/>
      <c r="H77" s="622"/>
      <c r="I77" s="622"/>
      <c r="J77" s="622"/>
      <c r="K77" s="622"/>
      <c r="L77" s="622"/>
      <c r="M77" s="622"/>
      <c r="N77" s="622"/>
      <c r="O77" s="622"/>
      <c r="P77" s="622"/>
      <c r="Q77" s="622"/>
      <c r="R77" s="622"/>
      <c r="S77" s="622"/>
      <c r="T77" s="622"/>
      <c r="U77" s="622"/>
      <c r="V77" s="622"/>
      <c r="W77" s="622"/>
      <c r="X77" s="622"/>
      <c r="Y77" s="622"/>
      <c r="Z77" s="622"/>
      <c r="AA77" s="622"/>
      <c r="AB77" s="622"/>
      <c r="AC77" s="622"/>
      <c r="AD77" s="622"/>
      <c r="AE77" s="622"/>
      <c r="AF77" s="623"/>
      <c r="AG77" s="623"/>
      <c r="AH77" s="623"/>
      <c r="AI77" s="624"/>
      <c r="AJ77" s="624"/>
      <c r="AM77" s="526"/>
      <c r="AN77" s="527"/>
      <c r="AO77" s="527"/>
      <c r="AP77" s="527"/>
      <c r="AQ77" s="527"/>
      <c r="AR77" s="527"/>
      <c r="AS77" s="527"/>
      <c r="AT77" s="527"/>
      <c r="AU77" s="527"/>
      <c r="AV77" s="527"/>
      <c r="AW77" s="527"/>
      <c r="AX77" s="527"/>
      <c r="AY77" s="527"/>
      <c r="AZ77" s="527"/>
      <c r="BA77" s="528"/>
    </row>
    <row r="78" spans="1:53" ht="6" customHeight="1">
      <c r="A78" s="622" t="s">
        <v>1205</v>
      </c>
      <c r="B78" s="622"/>
      <c r="C78" s="622"/>
      <c r="D78" s="622"/>
      <c r="E78" s="622"/>
      <c r="F78" s="622"/>
      <c r="G78" s="622"/>
      <c r="H78" s="622"/>
      <c r="I78" s="622"/>
      <c r="J78" s="622"/>
      <c r="K78" s="622"/>
      <c r="L78" s="622"/>
      <c r="M78" s="622"/>
      <c r="N78" s="622"/>
      <c r="O78" s="622"/>
      <c r="P78" s="622"/>
      <c r="Q78" s="622"/>
      <c r="R78" s="622"/>
      <c r="S78" s="622"/>
      <c r="T78" s="622"/>
      <c r="U78" s="622"/>
      <c r="V78" s="622"/>
      <c r="W78" s="622"/>
      <c r="X78" s="622"/>
      <c r="Y78" s="622"/>
      <c r="Z78" s="622"/>
      <c r="AA78" s="622"/>
      <c r="AB78" s="622"/>
      <c r="AC78" s="622"/>
      <c r="AD78" s="622"/>
      <c r="AE78" s="622"/>
      <c r="AF78" s="623"/>
      <c r="AG78" s="623"/>
      <c r="AH78" s="623"/>
      <c r="AI78" s="624" t="s">
        <v>1017</v>
      </c>
      <c r="AJ78" s="624"/>
      <c r="AM78" s="526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7"/>
      <c r="AY78" s="527"/>
      <c r="AZ78" s="527"/>
      <c r="BA78" s="528"/>
    </row>
    <row r="79" spans="1:53" ht="6" customHeight="1">
      <c r="A79" s="622"/>
      <c r="B79" s="622"/>
      <c r="C79" s="622"/>
      <c r="D79" s="622"/>
      <c r="E79" s="622"/>
      <c r="F79" s="622"/>
      <c r="G79" s="622"/>
      <c r="H79" s="622"/>
      <c r="I79" s="622"/>
      <c r="J79" s="622"/>
      <c r="K79" s="622"/>
      <c r="L79" s="622"/>
      <c r="M79" s="622"/>
      <c r="N79" s="622"/>
      <c r="O79" s="622"/>
      <c r="P79" s="622"/>
      <c r="Q79" s="622"/>
      <c r="R79" s="622"/>
      <c r="S79" s="622"/>
      <c r="T79" s="622"/>
      <c r="U79" s="622"/>
      <c r="V79" s="622"/>
      <c r="W79" s="622"/>
      <c r="X79" s="622"/>
      <c r="Y79" s="622"/>
      <c r="Z79" s="622"/>
      <c r="AA79" s="622"/>
      <c r="AB79" s="622"/>
      <c r="AC79" s="622"/>
      <c r="AD79" s="622"/>
      <c r="AE79" s="622"/>
      <c r="AF79" s="623"/>
      <c r="AG79" s="623"/>
      <c r="AH79" s="623"/>
      <c r="AI79" s="624"/>
      <c r="AJ79" s="624"/>
      <c r="AM79" s="526"/>
      <c r="AN79" s="527"/>
      <c r="AO79" s="527"/>
      <c r="AP79" s="527"/>
      <c r="AQ79" s="527"/>
      <c r="AR79" s="527"/>
      <c r="AS79" s="527"/>
      <c r="AT79" s="527"/>
      <c r="AU79" s="527"/>
      <c r="AV79" s="527"/>
      <c r="AW79" s="527"/>
      <c r="AX79" s="527"/>
      <c r="AY79" s="527"/>
      <c r="AZ79" s="527"/>
      <c r="BA79" s="528"/>
    </row>
    <row r="80" spans="1:53" ht="6" customHeight="1">
      <c r="A80" s="622"/>
      <c r="B80" s="622"/>
      <c r="C80" s="622"/>
      <c r="D80" s="622"/>
      <c r="E80" s="622"/>
      <c r="F80" s="622"/>
      <c r="G80" s="622"/>
      <c r="H80" s="622"/>
      <c r="I80" s="622"/>
      <c r="J80" s="622"/>
      <c r="K80" s="622"/>
      <c r="L80" s="622"/>
      <c r="M80" s="622"/>
      <c r="N80" s="622"/>
      <c r="O80" s="622"/>
      <c r="P80" s="622"/>
      <c r="Q80" s="622"/>
      <c r="R80" s="622"/>
      <c r="S80" s="622"/>
      <c r="T80" s="622"/>
      <c r="U80" s="622"/>
      <c r="V80" s="622"/>
      <c r="W80" s="622"/>
      <c r="X80" s="622"/>
      <c r="Y80" s="622"/>
      <c r="Z80" s="622"/>
      <c r="AA80" s="622"/>
      <c r="AB80" s="622"/>
      <c r="AC80" s="622"/>
      <c r="AD80" s="622"/>
      <c r="AE80" s="622"/>
      <c r="AF80" s="623"/>
      <c r="AG80" s="623"/>
      <c r="AH80" s="623"/>
      <c r="AI80" s="624"/>
      <c r="AJ80" s="624"/>
      <c r="AM80" s="526"/>
      <c r="AN80" s="527"/>
      <c r="AO80" s="527"/>
      <c r="AP80" s="527"/>
      <c r="AQ80" s="527"/>
      <c r="AR80" s="527"/>
      <c r="AS80" s="527"/>
      <c r="AT80" s="527"/>
      <c r="AU80" s="527"/>
      <c r="AV80" s="527"/>
      <c r="AW80" s="527"/>
      <c r="AX80" s="527"/>
      <c r="AY80" s="527"/>
      <c r="AZ80" s="527"/>
      <c r="BA80" s="528"/>
    </row>
    <row r="81" spans="1:53" ht="6" customHeight="1">
      <c r="A81" s="622" t="s">
        <v>1022</v>
      </c>
      <c r="B81" s="622"/>
      <c r="C81" s="622"/>
      <c r="D81" s="622"/>
      <c r="E81" s="622"/>
      <c r="F81" s="622"/>
      <c r="G81" s="622"/>
      <c r="H81" s="622"/>
      <c r="I81" s="622"/>
      <c r="J81" s="622"/>
      <c r="K81" s="622"/>
      <c r="L81" s="622"/>
      <c r="M81" s="622"/>
      <c r="N81" s="622"/>
      <c r="O81" s="622"/>
      <c r="P81" s="622"/>
      <c r="Q81" s="622"/>
      <c r="R81" s="622"/>
      <c r="S81" s="622"/>
      <c r="T81" s="622"/>
      <c r="U81" s="622"/>
      <c r="V81" s="622"/>
      <c r="W81" s="622"/>
      <c r="X81" s="622"/>
      <c r="Y81" s="622"/>
      <c r="Z81" s="622"/>
      <c r="AA81" s="622"/>
      <c r="AB81" s="622"/>
      <c r="AC81" s="622"/>
      <c r="AD81" s="622"/>
      <c r="AE81" s="622"/>
      <c r="AF81" s="623"/>
      <c r="AG81" s="623"/>
      <c r="AH81" s="623"/>
      <c r="AI81" s="624" t="s">
        <v>1017</v>
      </c>
      <c r="AJ81" s="624"/>
      <c r="AM81" s="526"/>
      <c r="AN81" s="527"/>
      <c r="AO81" s="527"/>
      <c r="AP81" s="527"/>
      <c r="AQ81" s="527"/>
      <c r="AR81" s="527"/>
      <c r="AS81" s="527"/>
      <c r="AT81" s="527"/>
      <c r="AU81" s="527"/>
      <c r="AV81" s="527"/>
      <c r="AW81" s="527"/>
      <c r="AX81" s="527"/>
      <c r="AY81" s="527"/>
      <c r="AZ81" s="527"/>
      <c r="BA81" s="528"/>
    </row>
    <row r="82" spans="1:53" ht="6" customHeight="1">
      <c r="A82" s="622"/>
      <c r="B82" s="622"/>
      <c r="C82" s="622"/>
      <c r="D82" s="622"/>
      <c r="E82" s="622"/>
      <c r="F82" s="622"/>
      <c r="G82" s="622"/>
      <c r="H82" s="622"/>
      <c r="I82" s="622"/>
      <c r="J82" s="622"/>
      <c r="K82" s="622"/>
      <c r="L82" s="622"/>
      <c r="M82" s="622"/>
      <c r="N82" s="622"/>
      <c r="O82" s="622"/>
      <c r="P82" s="622"/>
      <c r="Q82" s="622"/>
      <c r="R82" s="622"/>
      <c r="S82" s="622"/>
      <c r="T82" s="622"/>
      <c r="U82" s="622"/>
      <c r="V82" s="622"/>
      <c r="W82" s="622"/>
      <c r="X82" s="622"/>
      <c r="Y82" s="622"/>
      <c r="Z82" s="622"/>
      <c r="AA82" s="622"/>
      <c r="AB82" s="622"/>
      <c r="AC82" s="622"/>
      <c r="AD82" s="622"/>
      <c r="AE82" s="622"/>
      <c r="AF82" s="623"/>
      <c r="AG82" s="623"/>
      <c r="AH82" s="623"/>
      <c r="AI82" s="624"/>
      <c r="AJ82" s="624"/>
      <c r="AM82" s="526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7"/>
      <c r="AY82" s="527"/>
      <c r="AZ82" s="527"/>
      <c r="BA82" s="528"/>
    </row>
    <row r="83" spans="1:53" ht="6" customHeight="1">
      <c r="A83" s="622"/>
      <c r="B83" s="622"/>
      <c r="C83" s="622"/>
      <c r="D83" s="622"/>
      <c r="E83" s="622"/>
      <c r="F83" s="622"/>
      <c r="G83" s="622"/>
      <c r="H83" s="622"/>
      <c r="I83" s="622"/>
      <c r="J83" s="622"/>
      <c r="K83" s="622"/>
      <c r="L83" s="622"/>
      <c r="M83" s="622"/>
      <c r="N83" s="622"/>
      <c r="O83" s="622"/>
      <c r="P83" s="622"/>
      <c r="Q83" s="622"/>
      <c r="R83" s="622"/>
      <c r="S83" s="622"/>
      <c r="T83" s="622"/>
      <c r="U83" s="622"/>
      <c r="V83" s="622"/>
      <c r="W83" s="622"/>
      <c r="X83" s="622"/>
      <c r="Y83" s="622"/>
      <c r="Z83" s="622"/>
      <c r="AA83" s="622"/>
      <c r="AB83" s="622"/>
      <c r="AC83" s="622"/>
      <c r="AD83" s="622"/>
      <c r="AE83" s="622"/>
      <c r="AF83" s="623"/>
      <c r="AG83" s="623"/>
      <c r="AH83" s="623"/>
      <c r="AI83" s="624"/>
      <c r="AJ83" s="624"/>
      <c r="AM83" s="526"/>
      <c r="AN83" s="527"/>
      <c r="AO83" s="527"/>
      <c r="AP83" s="527"/>
      <c r="AQ83" s="527"/>
      <c r="AR83" s="527"/>
      <c r="AS83" s="527"/>
      <c r="AT83" s="527"/>
      <c r="AU83" s="527"/>
      <c r="AV83" s="527"/>
      <c r="AW83" s="527"/>
      <c r="AX83" s="527"/>
      <c r="AY83" s="527"/>
      <c r="AZ83" s="527"/>
      <c r="BA83" s="528"/>
    </row>
    <row r="84" spans="1:53" ht="6" customHeight="1">
      <c r="A84" s="622" t="s">
        <v>1023</v>
      </c>
      <c r="B84" s="622"/>
      <c r="C84" s="622"/>
      <c r="D84" s="622"/>
      <c r="E84" s="622"/>
      <c r="F84" s="622"/>
      <c r="G84" s="622"/>
      <c r="H84" s="622"/>
      <c r="I84" s="622"/>
      <c r="J84" s="622"/>
      <c r="K84" s="622"/>
      <c r="L84" s="622"/>
      <c r="M84" s="622"/>
      <c r="N84" s="622"/>
      <c r="O84" s="622"/>
      <c r="P84" s="622"/>
      <c r="Q84" s="622"/>
      <c r="R84" s="622"/>
      <c r="S84" s="622"/>
      <c r="T84" s="622"/>
      <c r="U84" s="622"/>
      <c r="V84" s="622"/>
      <c r="W84" s="622"/>
      <c r="X84" s="622"/>
      <c r="Y84" s="622"/>
      <c r="Z84" s="622"/>
      <c r="AA84" s="622"/>
      <c r="AB84" s="622"/>
      <c r="AC84" s="622"/>
      <c r="AD84" s="622"/>
      <c r="AE84" s="622"/>
      <c r="AF84" s="623"/>
      <c r="AG84" s="623"/>
      <c r="AH84" s="623"/>
      <c r="AI84" s="624" t="s">
        <v>1017</v>
      </c>
      <c r="AJ84" s="624"/>
      <c r="AM84" s="526"/>
      <c r="AN84" s="527"/>
      <c r="AO84" s="527"/>
      <c r="AP84" s="527"/>
      <c r="AQ84" s="527"/>
      <c r="AR84" s="527"/>
      <c r="AS84" s="527"/>
      <c r="AT84" s="527"/>
      <c r="AU84" s="527"/>
      <c r="AV84" s="527"/>
      <c r="AW84" s="527"/>
      <c r="AX84" s="527"/>
      <c r="AY84" s="527"/>
      <c r="AZ84" s="527"/>
      <c r="BA84" s="528"/>
    </row>
    <row r="85" spans="1:53" ht="6" customHeight="1">
      <c r="A85" s="622"/>
      <c r="B85" s="622"/>
      <c r="C85" s="622"/>
      <c r="D85" s="622"/>
      <c r="E85" s="622"/>
      <c r="F85" s="622"/>
      <c r="G85" s="622"/>
      <c r="H85" s="622"/>
      <c r="I85" s="622"/>
      <c r="J85" s="622"/>
      <c r="K85" s="622"/>
      <c r="L85" s="622"/>
      <c r="M85" s="622"/>
      <c r="N85" s="622"/>
      <c r="O85" s="622"/>
      <c r="P85" s="622"/>
      <c r="Q85" s="622"/>
      <c r="R85" s="622"/>
      <c r="S85" s="622"/>
      <c r="T85" s="622"/>
      <c r="U85" s="622"/>
      <c r="V85" s="622"/>
      <c r="W85" s="622"/>
      <c r="X85" s="622"/>
      <c r="Y85" s="622"/>
      <c r="Z85" s="622"/>
      <c r="AA85" s="622"/>
      <c r="AB85" s="622"/>
      <c r="AC85" s="622"/>
      <c r="AD85" s="622"/>
      <c r="AE85" s="622"/>
      <c r="AF85" s="623"/>
      <c r="AG85" s="623"/>
      <c r="AH85" s="623"/>
      <c r="AI85" s="624"/>
      <c r="AJ85" s="624"/>
      <c r="AM85" s="526"/>
      <c r="AN85" s="527"/>
      <c r="AO85" s="527"/>
      <c r="AP85" s="527"/>
      <c r="AQ85" s="527"/>
      <c r="AR85" s="527"/>
      <c r="AS85" s="527"/>
      <c r="AT85" s="527"/>
      <c r="AU85" s="527"/>
      <c r="AV85" s="527"/>
      <c r="AW85" s="527"/>
      <c r="AX85" s="527"/>
      <c r="AY85" s="527"/>
      <c r="AZ85" s="527"/>
      <c r="BA85" s="528"/>
    </row>
    <row r="86" spans="1:53" ht="6" customHeight="1">
      <c r="A86" s="622"/>
      <c r="B86" s="622"/>
      <c r="C86" s="622"/>
      <c r="D86" s="622"/>
      <c r="E86" s="622"/>
      <c r="F86" s="622"/>
      <c r="G86" s="622"/>
      <c r="H86" s="622"/>
      <c r="I86" s="622"/>
      <c r="J86" s="622"/>
      <c r="K86" s="622"/>
      <c r="L86" s="622"/>
      <c r="M86" s="622"/>
      <c r="N86" s="622"/>
      <c r="O86" s="622"/>
      <c r="P86" s="622"/>
      <c r="Q86" s="622"/>
      <c r="R86" s="622"/>
      <c r="S86" s="622"/>
      <c r="T86" s="622"/>
      <c r="U86" s="622"/>
      <c r="V86" s="622"/>
      <c r="W86" s="622"/>
      <c r="X86" s="622"/>
      <c r="Y86" s="622"/>
      <c r="Z86" s="622"/>
      <c r="AA86" s="622"/>
      <c r="AB86" s="622"/>
      <c r="AC86" s="622"/>
      <c r="AD86" s="622"/>
      <c r="AE86" s="622"/>
      <c r="AF86" s="623"/>
      <c r="AG86" s="623"/>
      <c r="AH86" s="623"/>
      <c r="AI86" s="624"/>
      <c r="AJ86" s="624"/>
      <c r="AM86" s="526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7"/>
      <c r="AY86" s="527"/>
      <c r="AZ86" s="527"/>
      <c r="BA86" s="528"/>
    </row>
    <row r="87" spans="1:53" ht="6" customHeight="1">
      <c r="A87" s="646" t="s">
        <v>1024</v>
      </c>
      <c r="B87" s="647"/>
      <c r="C87" s="647"/>
      <c r="D87" s="647"/>
      <c r="E87" s="647"/>
      <c r="F87" s="647"/>
      <c r="G87" s="647"/>
      <c r="H87" s="647"/>
      <c r="I87" s="647"/>
      <c r="J87" s="647"/>
      <c r="K87" s="647"/>
      <c r="L87" s="647"/>
      <c r="M87" s="647"/>
      <c r="N87" s="647"/>
      <c r="O87" s="647"/>
      <c r="P87" s="647"/>
      <c r="Q87" s="647"/>
      <c r="R87" s="647"/>
      <c r="S87" s="647"/>
      <c r="T87" s="647"/>
      <c r="U87" s="647"/>
      <c r="V87" s="647"/>
      <c r="W87" s="647"/>
      <c r="X87" s="647"/>
      <c r="Y87" s="647"/>
      <c r="Z87" s="647"/>
      <c r="AA87" s="647"/>
      <c r="AB87" s="647"/>
      <c r="AC87" s="647"/>
      <c r="AD87" s="647"/>
      <c r="AE87" s="648"/>
      <c r="AF87" s="529"/>
      <c r="AG87" s="530"/>
      <c r="AH87" s="531"/>
      <c r="AI87" s="624" t="s">
        <v>1017</v>
      </c>
      <c r="AJ87" s="624"/>
      <c r="AM87" s="526"/>
      <c r="AN87" s="527"/>
      <c r="AO87" s="527"/>
      <c r="AP87" s="527"/>
      <c r="AQ87" s="527"/>
      <c r="AR87" s="527"/>
      <c r="AS87" s="527"/>
      <c r="AT87" s="527"/>
      <c r="AU87" s="527"/>
      <c r="AV87" s="527"/>
      <c r="AW87" s="527"/>
      <c r="AX87" s="527"/>
      <c r="AY87" s="527"/>
      <c r="AZ87" s="527"/>
      <c r="BA87" s="528"/>
    </row>
    <row r="88" spans="1:53" ht="6" customHeight="1">
      <c r="A88" s="649"/>
      <c r="B88" s="650"/>
      <c r="C88" s="650"/>
      <c r="D88" s="650"/>
      <c r="E88" s="650"/>
      <c r="F88" s="650"/>
      <c r="G88" s="650"/>
      <c r="H88" s="650"/>
      <c r="I88" s="650"/>
      <c r="J88" s="650"/>
      <c r="K88" s="650"/>
      <c r="L88" s="650"/>
      <c r="M88" s="650"/>
      <c r="N88" s="650"/>
      <c r="O88" s="650"/>
      <c r="P88" s="650"/>
      <c r="Q88" s="650"/>
      <c r="R88" s="650"/>
      <c r="S88" s="650"/>
      <c r="T88" s="650"/>
      <c r="U88" s="650"/>
      <c r="V88" s="650"/>
      <c r="W88" s="650"/>
      <c r="X88" s="650"/>
      <c r="Y88" s="650"/>
      <c r="Z88" s="650"/>
      <c r="AA88" s="650"/>
      <c r="AB88" s="650"/>
      <c r="AC88" s="650"/>
      <c r="AD88" s="650"/>
      <c r="AE88" s="651"/>
      <c r="AF88" s="532"/>
      <c r="AG88" s="533"/>
      <c r="AH88" s="534"/>
      <c r="AI88" s="624"/>
      <c r="AJ88" s="624"/>
      <c r="AM88" s="526"/>
      <c r="AN88" s="527"/>
      <c r="AO88" s="527"/>
      <c r="AP88" s="527"/>
      <c r="AQ88" s="527"/>
      <c r="AR88" s="527"/>
      <c r="AS88" s="527"/>
      <c r="AT88" s="527"/>
      <c r="AU88" s="527"/>
      <c r="AV88" s="527"/>
      <c r="AW88" s="527"/>
      <c r="AX88" s="527"/>
      <c r="AY88" s="527"/>
      <c r="AZ88" s="527"/>
      <c r="BA88" s="528"/>
    </row>
    <row r="89" spans="1:53" ht="6" customHeight="1">
      <c r="A89" s="652"/>
      <c r="B89" s="653"/>
      <c r="C89" s="653"/>
      <c r="D89" s="653"/>
      <c r="E89" s="653"/>
      <c r="F89" s="653"/>
      <c r="G89" s="653"/>
      <c r="H89" s="653"/>
      <c r="I89" s="653"/>
      <c r="J89" s="653"/>
      <c r="K89" s="653"/>
      <c r="L89" s="653"/>
      <c r="M89" s="653"/>
      <c r="N89" s="653"/>
      <c r="O89" s="653"/>
      <c r="P89" s="653"/>
      <c r="Q89" s="653"/>
      <c r="R89" s="653"/>
      <c r="S89" s="653"/>
      <c r="T89" s="653"/>
      <c r="U89" s="653"/>
      <c r="V89" s="653"/>
      <c r="W89" s="653"/>
      <c r="X89" s="653"/>
      <c r="Y89" s="653"/>
      <c r="Z89" s="653"/>
      <c r="AA89" s="653"/>
      <c r="AB89" s="653"/>
      <c r="AC89" s="653"/>
      <c r="AD89" s="653"/>
      <c r="AE89" s="654"/>
      <c r="AF89" s="535"/>
      <c r="AG89" s="536"/>
      <c r="AH89" s="537"/>
      <c r="AI89" s="624"/>
      <c r="AJ89" s="624"/>
      <c r="AM89" s="526"/>
      <c r="AN89" s="527"/>
      <c r="AO89" s="527"/>
      <c r="AP89" s="527"/>
      <c r="AQ89" s="527"/>
      <c r="AR89" s="527"/>
      <c r="AS89" s="527"/>
      <c r="AT89" s="527"/>
      <c r="AU89" s="527"/>
      <c r="AV89" s="527"/>
      <c r="AW89" s="527"/>
      <c r="AX89" s="527"/>
      <c r="AY89" s="527"/>
      <c r="AZ89" s="527"/>
      <c r="BA89" s="528"/>
    </row>
    <row r="90" spans="1:53" ht="6" customHeight="1">
      <c r="A90" s="667" t="s">
        <v>1206</v>
      </c>
      <c r="B90" s="667"/>
      <c r="C90" s="667"/>
      <c r="D90" s="667"/>
      <c r="E90" s="667"/>
      <c r="F90" s="667"/>
      <c r="G90" s="667"/>
      <c r="H90" s="667"/>
      <c r="I90" s="667"/>
      <c r="J90" s="667"/>
      <c r="K90" s="667"/>
      <c r="L90" s="667"/>
      <c r="M90" s="667"/>
      <c r="N90" s="667"/>
      <c r="O90" s="667"/>
      <c r="P90" s="667"/>
      <c r="Q90" s="667"/>
      <c r="R90" s="667"/>
      <c r="S90" s="667"/>
      <c r="T90" s="667"/>
      <c r="U90" s="667"/>
      <c r="V90" s="667"/>
      <c r="W90" s="667"/>
      <c r="X90" s="667"/>
      <c r="Y90" s="667"/>
      <c r="Z90" s="667"/>
      <c r="AA90" s="667"/>
      <c r="AB90" s="667"/>
      <c r="AC90" s="667"/>
      <c r="AD90" s="667"/>
      <c r="AE90" s="667"/>
      <c r="AF90" s="529"/>
      <c r="AG90" s="530"/>
      <c r="AH90" s="531"/>
      <c r="AI90" s="624" t="s">
        <v>1017</v>
      </c>
      <c r="AJ90" s="624"/>
      <c r="AM90" s="526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7"/>
      <c r="AY90" s="527"/>
      <c r="AZ90" s="527"/>
      <c r="BA90" s="528"/>
    </row>
    <row r="91" spans="1:53" ht="6" customHeight="1">
      <c r="A91" s="667"/>
      <c r="B91" s="667"/>
      <c r="C91" s="667"/>
      <c r="D91" s="667"/>
      <c r="E91" s="667"/>
      <c r="F91" s="667"/>
      <c r="G91" s="667"/>
      <c r="H91" s="667"/>
      <c r="I91" s="667"/>
      <c r="J91" s="667"/>
      <c r="K91" s="667"/>
      <c r="L91" s="667"/>
      <c r="M91" s="667"/>
      <c r="N91" s="667"/>
      <c r="O91" s="667"/>
      <c r="P91" s="667"/>
      <c r="Q91" s="667"/>
      <c r="R91" s="667"/>
      <c r="S91" s="667"/>
      <c r="T91" s="667"/>
      <c r="U91" s="667"/>
      <c r="V91" s="667"/>
      <c r="W91" s="667"/>
      <c r="X91" s="667"/>
      <c r="Y91" s="667"/>
      <c r="Z91" s="667"/>
      <c r="AA91" s="667"/>
      <c r="AB91" s="667"/>
      <c r="AC91" s="667"/>
      <c r="AD91" s="667"/>
      <c r="AE91" s="667"/>
      <c r="AF91" s="532"/>
      <c r="AG91" s="533"/>
      <c r="AH91" s="534"/>
      <c r="AI91" s="624"/>
      <c r="AJ91" s="624"/>
      <c r="AM91" s="526"/>
      <c r="AN91" s="527"/>
      <c r="AO91" s="527"/>
      <c r="AP91" s="527"/>
      <c r="AQ91" s="527"/>
      <c r="AR91" s="527"/>
      <c r="AS91" s="527"/>
      <c r="AT91" s="527"/>
      <c r="AU91" s="527"/>
      <c r="AV91" s="527"/>
      <c r="AW91" s="527"/>
      <c r="AX91" s="527"/>
      <c r="AY91" s="527"/>
      <c r="AZ91" s="527"/>
      <c r="BA91" s="528"/>
    </row>
    <row r="92" spans="1:53" ht="6" customHeight="1">
      <c r="A92" s="667"/>
      <c r="B92" s="667"/>
      <c r="C92" s="667"/>
      <c r="D92" s="667"/>
      <c r="E92" s="667"/>
      <c r="F92" s="667"/>
      <c r="G92" s="667"/>
      <c r="H92" s="667"/>
      <c r="I92" s="667"/>
      <c r="J92" s="667"/>
      <c r="K92" s="667"/>
      <c r="L92" s="667"/>
      <c r="M92" s="667"/>
      <c r="N92" s="667"/>
      <c r="O92" s="667"/>
      <c r="P92" s="667"/>
      <c r="Q92" s="667"/>
      <c r="R92" s="667"/>
      <c r="S92" s="667"/>
      <c r="T92" s="667"/>
      <c r="U92" s="667"/>
      <c r="V92" s="667"/>
      <c r="W92" s="667"/>
      <c r="X92" s="667"/>
      <c r="Y92" s="667"/>
      <c r="Z92" s="667"/>
      <c r="AA92" s="667"/>
      <c r="AB92" s="667"/>
      <c r="AC92" s="667"/>
      <c r="AD92" s="667"/>
      <c r="AE92" s="667"/>
      <c r="AF92" s="535"/>
      <c r="AG92" s="536"/>
      <c r="AH92" s="537"/>
      <c r="AI92" s="624"/>
      <c r="AJ92" s="624"/>
      <c r="AM92" s="526"/>
      <c r="AN92" s="527"/>
      <c r="AO92" s="527"/>
      <c r="AP92" s="527"/>
      <c r="AQ92" s="527"/>
      <c r="AR92" s="527"/>
      <c r="AS92" s="527"/>
      <c r="AT92" s="527"/>
      <c r="AU92" s="527"/>
      <c r="AV92" s="527"/>
      <c r="AW92" s="527"/>
      <c r="AX92" s="527"/>
      <c r="AY92" s="527"/>
      <c r="AZ92" s="527"/>
      <c r="BA92" s="528"/>
    </row>
    <row r="93" spans="1:53" ht="6" customHeight="1">
      <c r="A93" s="669" t="s">
        <v>1026</v>
      </c>
      <c r="B93" s="669"/>
      <c r="C93" s="669"/>
      <c r="D93" s="669"/>
      <c r="E93" s="669"/>
      <c r="F93" s="669"/>
      <c r="G93" s="669"/>
      <c r="H93" s="669"/>
      <c r="I93" s="669"/>
      <c r="J93" s="669"/>
      <c r="K93" s="669"/>
      <c r="L93" s="669"/>
      <c r="M93" s="669"/>
      <c r="N93" s="669"/>
      <c r="O93" s="669"/>
      <c r="P93" s="669"/>
      <c r="Q93" s="669"/>
      <c r="R93" s="669"/>
      <c r="S93" s="669"/>
      <c r="T93" s="669"/>
      <c r="U93" s="669"/>
      <c r="V93" s="669"/>
      <c r="W93" s="669"/>
      <c r="X93" s="669"/>
      <c r="Y93" s="669"/>
      <c r="Z93" s="669"/>
      <c r="AA93" s="669"/>
      <c r="AB93" s="669"/>
      <c r="AC93" s="669"/>
      <c r="AD93" s="669"/>
      <c r="AE93" s="669"/>
      <c r="AF93" s="670">
        <f>SUM(AF75:AH92)</f>
        <v>0</v>
      </c>
      <c r="AG93" s="671"/>
      <c r="AH93" s="672"/>
      <c r="AI93" s="679" t="s">
        <v>1017</v>
      </c>
      <c r="AJ93" s="680"/>
      <c r="AM93" s="526"/>
      <c r="AN93" s="527"/>
      <c r="AO93" s="527"/>
      <c r="AP93" s="527"/>
      <c r="AQ93" s="527"/>
      <c r="AR93" s="527"/>
      <c r="AS93" s="527"/>
      <c r="AT93" s="527"/>
      <c r="AU93" s="527"/>
      <c r="AV93" s="527"/>
      <c r="AW93" s="527"/>
      <c r="AX93" s="527"/>
      <c r="AY93" s="527"/>
      <c r="AZ93" s="527"/>
      <c r="BA93" s="528"/>
    </row>
    <row r="94" spans="1:53" ht="6" customHeight="1">
      <c r="A94" s="669"/>
      <c r="B94" s="669"/>
      <c r="C94" s="669"/>
      <c r="D94" s="669"/>
      <c r="E94" s="669"/>
      <c r="F94" s="669"/>
      <c r="G94" s="669"/>
      <c r="H94" s="669"/>
      <c r="I94" s="669"/>
      <c r="J94" s="669"/>
      <c r="K94" s="669"/>
      <c r="L94" s="669"/>
      <c r="M94" s="669"/>
      <c r="N94" s="669"/>
      <c r="O94" s="669"/>
      <c r="P94" s="669"/>
      <c r="Q94" s="669"/>
      <c r="R94" s="669"/>
      <c r="S94" s="669"/>
      <c r="T94" s="669"/>
      <c r="U94" s="669"/>
      <c r="V94" s="669"/>
      <c r="W94" s="669"/>
      <c r="X94" s="669"/>
      <c r="Y94" s="669"/>
      <c r="Z94" s="669"/>
      <c r="AA94" s="669"/>
      <c r="AB94" s="669"/>
      <c r="AC94" s="669"/>
      <c r="AD94" s="669"/>
      <c r="AE94" s="669"/>
      <c r="AF94" s="673"/>
      <c r="AG94" s="674"/>
      <c r="AH94" s="675"/>
      <c r="AI94" s="681"/>
      <c r="AJ94" s="682"/>
      <c r="AM94" s="526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7"/>
      <c r="AY94" s="527"/>
      <c r="AZ94" s="527"/>
      <c r="BA94" s="528"/>
    </row>
    <row r="95" spans="1:53" ht="6" customHeight="1">
      <c r="A95" s="669"/>
      <c r="B95" s="669"/>
      <c r="C95" s="669"/>
      <c r="D95" s="669"/>
      <c r="E95" s="669"/>
      <c r="F95" s="669"/>
      <c r="G95" s="669"/>
      <c r="H95" s="669"/>
      <c r="I95" s="669"/>
      <c r="J95" s="669"/>
      <c r="K95" s="669"/>
      <c r="L95" s="669"/>
      <c r="M95" s="669"/>
      <c r="N95" s="669"/>
      <c r="O95" s="669"/>
      <c r="P95" s="669"/>
      <c r="Q95" s="669"/>
      <c r="R95" s="669"/>
      <c r="S95" s="669"/>
      <c r="T95" s="669"/>
      <c r="U95" s="669"/>
      <c r="V95" s="669"/>
      <c r="W95" s="669"/>
      <c r="X95" s="669"/>
      <c r="Y95" s="669"/>
      <c r="Z95" s="669"/>
      <c r="AA95" s="669"/>
      <c r="AB95" s="669"/>
      <c r="AC95" s="669"/>
      <c r="AD95" s="669"/>
      <c r="AE95" s="669"/>
      <c r="AF95" s="676"/>
      <c r="AG95" s="677"/>
      <c r="AH95" s="678"/>
      <c r="AI95" s="683"/>
      <c r="AJ95" s="684"/>
      <c r="AM95" s="526"/>
      <c r="AN95" s="527"/>
      <c r="AO95" s="527"/>
      <c r="AP95" s="527"/>
      <c r="AQ95" s="527"/>
      <c r="AR95" s="527"/>
      <c r="AS95" s="527"/>
      <c r="AT95" s="527"/>
      <c r="AU95" s="527"/>
      <c r="AV95" s="527"/>
      <c r="AW95" s="527"/>
      <c r="AX95" s="527"/>
      <c r="AY95" s="527"/>
      <c r="AZ95" s="527"/>
      <c r="BA95" s="528"/>
    </row>
    <row r="96" spans="1:36" ht="6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2"/>
      <c r="AG96" s="102"/>
      <c r="AH96" s="102"/>
      <c r="AI96" s="104"/>
      <c r="AJ96" s="104"/>
    </row>
    <row r="97" spans="2:36" ht="6" customHeight="1">
      <c r="B97" s="655" t="s">
        <v>1025</v>
      </c>
      <c r="C97" s="656"/>
      <c r="D97" s="656"/>
      <c r="E97" s="656"/>
      <c r="F97" s="656"/>
      <c r="G97" s="656"/>
      <c r="H97" s="656"/>
      <c r="I97" s="656"/>
      <c r="J97" s="656"/>
      <c r="K97" s="656"/>
      <c r="L97" s="656"/>
      <c r="M97" s="656"/>
      <c r="N97" s="656"/>
      <c r="O97" s="656"/>
      <c r="P97" s="656"/>
      <c r="Q97" s="656"/>
      <c r="R97" s="656"/>
      <c r="S97" s="656"/>
      <c r="T97" s="656"/>
      <c r="U97" s="656"/>
      <c r="V97" s="657"/>
      <c r="W97" s="105"/>
      <c r="X97" s="105"/>
      <c r="Y97" s="105"/>
      <c r="Z97" s="105"/>
      <c r="AA97" s="105"/>
      <c r="AB97" s="105"/>
      <c r="AC97" s="105"/>
      <c r="AD97" s="105"/>
      <c r="AE97" s="105"/>
      <c r="AF97" s="103"/>
      <c r="AG97" s="103"/>
      <c r="AH97" s="103"/>
      <c r="AI97" s="105"/>
      <c r="AJ97" s="105"/>
    </row>
    <row r="98" spans="2:32" ht="6" customHeight="1">
      <c r="B98" s="658"/>
      <c r="C98" s="659"/>
      <c r="D98" s="659"/>
      <c r="E98" s="659"/>
      <c r="F98" s="659"/>
      <c r="G98" s="659"/>
      <c r="H98" s="659"/>
      <c r="I98" s="659"/>
      <c r="J98" s="659"/>
      <c r="K98" s="659"/>
      <c r="L98" s="659"/>
      <c r="M98" s="659"/>
      <c r="N98" s="659"/>
      <c r="O98" s="659"/>
      <c r="P98" s="659"/>
      <c r="Q98" s="659"/>
      <c r="R98" s="659"/>
      <c r="S98" s="659"/>
      <c r="T98" s="659"/>
      <c r="U98" s="659"/>
      <c r="V98" s="660"/>
      <c r="W98" s="105"/>
      <c r="X98" s="105"/>
      <c r="Y98" s="105"/>
      <c r="Z98" s="105"/>
      <c r="AA98" s="105"/>
      <c r="AB98" s="105"/>
      <c r="AC98" s="105"/>
      <c r="AD98" s="105"/>
      <c r="AE98" s="105"/>
      <c r="AF98" s="103"/>
    </row>
    <row r="99" spans="2:53" ht="6" customHeight="1">
      <c r="B99" s="670"/>
      <c r="C99" s="671"/>
      <c r="D99" s="671"/>
      <c r="E99" s="671"/>
      <c r="F99" s="671"/>
      <c r="G99" s="671"/>
      <c r="H99" s="671"/>
      <c r="I99" s="671"/>
      <c r="J99" s="671"/>
      <c r="K99" s="671"/>
      <c r="L99" s="671"/>
      <c r="M99" s="671"/>
      <c r="N99" s="671"/>
      <c r="O99" s="671"/>
      <c r="P99" s="671"/>
      <c r="Q99" s="671"/>
      <c r="R99" s="671"/>
      <c r="S99" s="671"/>
      <c r="T99" s="671"/>
      <c r="U99" s="671"/>
      <c r="V99" s="672"/>
      <c r="W99" s="106"/>
      <c r="X99" s="106"/>
      <c r="Y99" s="106"/>
      <c r="Z99" s="106"/>
      <c r="AA99" s="106"/>
      <c r="AB99" s="106"/>
      <c r="AC99" s="106"/>
      <c r="AD99" s="716" t="s">
        <v>304</v>
      </c>
      <c r="AE99" s="717"/>
      <c r="AF99" s="717"/>
      <c r="AG99" s="717"/>
      <c r="AH99" s="717"/>
      <c r="AI99" s="717"/>
      <c r="AJ99" s="717"/>
      <c r="AK99" s="717"/>
      <c r="AL99" s="661">
        <f>'印刷シート'!AR118</f>
        <v>0</v>
      </c>
      <c r="AM99" s="661"/>
      <c r="AN99" s="661"/>
      <c r="AO99" s="661"/>
      <c r="AP99" s="661"/>
      <c r="AQ99" s="661"/>
      <c r="AR99" s="661"/>
      <c r="AS99" s="661"/>
      <c r="AT99" s="661"/>
      <c r="AU99" s="661"/>
      <c r="AV99" s="661"/>
      <c r="AW99" s="661"/>
      <c r="AX99" s="661"/>
      <c r="AY99" s="661"/>
      <c r="AZ99" s="661"/>
      <c r="BA99" s="662"/>
    </row>
    <row r="100" spans="2:53" ht="6" customHeight="1">
      <c r="B100" s="673"/>
      <c r="C100" s="674"/>
      <c r="D100" s="674"/>
      <c r="E100" s="674"/>
      <c r="F100" s="674"/>
      <c r="G100" s="674"/>
      <c r="H100" s="674"/>
      <c r="I100" s="674"/>
      <c r="J100" s="674"/>
      <c r="K100" s="674"/>
      <c r="L100" s="674"/>
      <c r="M100" s="674"/>
      <c r="N100" s="674"/>
      <c r="O100" s="674"/>
      <c r="P100" s="674"/>
      <c r="Q100" s="674"/>
      <c r="R100" s="674"/>
      <c r="S100" s="674"/>
      <c r="T100" s="674"/>
      <c r="U100" s="674"/>
      <c r="V100" s="675"/>
      <c r="W100" s="106"/>
      <c r="X100" s="106"/>
      <c r="Y100" s="106"/>
      <c r="Z100" s="106"/>
      <c r="AA100" s="106"/>
      <c r="AB100" s="106"/>
      <c r="AC100" s="106"/>
      <c r="AD100" s="718"/>
      <c r="AE100" s="719"/>
      <c r="AF100" s="719"/>
      <c r="AG100" s="719"/>
      <c r="AH100" s="719"/>
      <c r="AI100" s="719"/>
      <c r="AJ100" s="719"/>
      <c r="AK100" s="719"/>
      <c r="AL100" s="663"/>
      <c r="AM100" s="663"/>
      <c r="AN100" s="663"/>
      <c r="AO100" s="663"/>
      <c r="AP100" s="663"/>
      <c r="AQ100" s="663"/>
      <c r="AR100" s="663"/>
      <c r="AS100" s="663"/>
      <c r="AT100" s="663"/>
      <c r="AU100" s="663"/>
      <c r="AV100" s="663"/>
      <c r="AW100" s="663"/>
      <c r="AX100" s="663"/>
      <c r="AY100" s="663"/>
      <c r="AZ100" s="663"/>
      <c r="BA100" s="664"/>
    </row>
    <row r="101" spans="2:53" ht="6" customHeight="1">
      <c r="B101" s="673"/>
      <c r="C101" s="674"/>
      <c r="D101" s="674"/>
      <c r="E101" s="674"/>
      <c r="F101" s="674"/>
      <c r="G101" s="674"/>
      <c r="H101" s="674"/>
      <c r="I101" s="674"/>
      <c r="J101" s="674"/>
      <c r="K101" s="674"/>
      <c r="L101" s="674"/>
      <c r="M101" s="674"/>
      <c r="N101" s="674"/>
      <c r="O101" s="674"/>
      <c r="P101" s="674"/>
      <c r="Q101" s="674"/>
      <c r="R101" s="674"/>
      <c r="S101" s="674"/>
      <c r="T101" s="674"/>
      <c r="U101" s="674"/>
      <c r="V101" s="675"/>
      <c r="W101" s="106"/>
      <c r="X101" s="106"/>
      <c r="Y101" s="106"/>
      <c r="Z101" s="106"/>
      <c r="AA101" s="106"/>
      <c r="AB101" s="106"/>
      <c r="AC101" s="106"/>
      <c r="AD101" s="718"/>
      <c r="AE101" s="719"/>
      <c r="AF101" s="719"/>
      <c r="AG101" s="719"/>
      <c r="AH101" s="719"/>
      <c r="AI101" s="719"/>
      <c r="AJ101" s="719"/>
      <c r="AK101" s="719"/>
      <c r="AL101" s="663"/>
      <c r="AM101" s="663"/>
      <c r="AN101" s="663"/>
      <c r="AO101" s="663"/>
      <c r="AP101" s="663"/>
      <c r="AQ101" s="663"/>
      <c r="AR101" s="663"/>
      <c r="AS101" s="663"/>
      <c r="AT101" s="663"/>
      <c r="AU101" s="663"/>
      <c r="AV101" s="663"/>
      <c r="AW101" s="663"/>
      <c r="AX101" s="663"/>
      <c r="AY101" s="663"/>
      <c r="AZ101" s="663"/>
      <c r="BA101" s="664"/>
    </row>
    <row r="102" spans="2:53" ht="6" customHeight="1">
      <c r="B102" s="673"/>
      <c r="C102" s="674"/>
      <c r="D102" s="674"/>
      <c r="E102" s="674"/>
      <c r="F102" s="674"/>
      <c r="G102" s="674"/>
      <c r="H102" s="674"/>
      <c r="I102" s="674"/>
      <c r="J102" s="674"/>
      <c r="K102" s="674"/>
      <c r="L102" s="674"/>
      <c r="M102" s="674"/>
      <c r="N102" s="674"/>
      <c r="O102" s="674"/>
      <c r="P102" s="674"/>
      <c r="Q102" s="674"/>
      <c r="R102" s="674"/>
      <c r="S102" s="674"/>
      <c r="T102" s="674"/>
      <c r="U102" s="674"/>
      <c r="V102" s="675"/>
      <c r="AD102" s="720"/>
      <c r="AE102" s="721"/>
      <c r="AF102" s="721"/>
      <c r="AG102" s="721"/>
      <c r="AH102" s="721"/>
      <c r="AI102" s="721"/>
      <c r="AJ102" s="721"/>
      <c r="AK102" s="721"/>
      <c r="AL102" s="665"/>
      <c r="AM102" s="665"/>
      <c r="AN102" s="665"/>
      <c r="AO102" s="665"/>
      <c r="AP102" s="665"/>
      <c r="AQ102" s="665"/>
      <c r="AR102" s="665"/>
      <c r="AS102" s="665"/>
      <c r="AT102" s="665"/>
      <c r="AU102" s="665"/>
      <c r="AV102" s="665"/>
      <c r="AW102" s="665"/>
      <c r="AX102" s="665"/>
      <c r="AY102" s="665"/>
      <c r="AZ102" s="665"/>
      <c r="BA102" s="666"/>
    </row>
    <row r="103" spans="2:22" ht="6" customHeight="1">
      <c r="B103" s="676"/>
      <c r="C103" s="677"/>
      <c r="D103" s="677"/>
      <c r="E103" s="677"/>
      <c r="F103" s="677"/>
      <c r="G103" s="677"/>
      <c r="H103" s="677"/>
      <c r="I103" s="677"/>
      <c r="J103" s="677"/>
      <c r="K103" s="677"/>
      <c r="L103" s="677"/>
      <c r="M103" s="677"/>
      <c r="N103" s="677"/>
      <c r="O103" s="677"/>
      <c r="P103" s="677"/>
      <c r="Q103" s="677"/>
      <c r="R103" s="677"/>
      <c r="S103" s="677"/>
      <c r="T103" s="677"/>
      <c r="U103" s="677"/>
      <c r="V103" s="678"/>
    </row>
    <row r="104" ht="6" customHeight="1"/>
    <row r="105" spans="1:54" ht="6" customHeight="1">
      <c r="A105" s="685" t="s">
        <v>1027</v>
      </c>
      <c r="B105" s="685"/>
      <c r="C105" s="685"/>
      <c r="D105" s="685"/>
      <c r="E105" s="685"/>
      <c r="F105" s="685"/>
      <c r="G105" s="685"/>
      <c r="H105" s="685"/>
      <c r="I105" s="685"/>
      <c r="J105" s="685"/>
      <c r="K105" s="685"/>
      <c r="L105" s="685"/>
      <c r="M105" s="685"/>
      <c r="N105" s="685"/>
      <c r="O105" s="685"/>
      <c r="P105" s="685"/>
      <c r="Q105" s="685"/>
      <c r="R105" s="685"/>
      <c r="S105" s="685"/>
      <c r="T105" s="685"/>
      <c r="U105" s="685"/>
      <c r="V105" s="685"/>
      <c r="W105" s="685"/>
      <c r="X105" s="685"/>
      <c r="Y105" s="685"/>
      <c r="Z105" s="685"/>
      <c r="AA105" s="685"/>
      <c r="AB105" s="685"/>
      <c r="AC105" s="685"/>
      <c r="AD105" s="685"/>
      <c r="AE105" s="685"/>
      <c r="AF105" s="685"/>
      <c r="AG105" s="685"/>
      <c r="AH105" s="685"/>
      <c r="AI105" s="685"/>
      <c r="AJ105" s="685"/>
      <c r="AK105" s="685"/>
      <c r="AL105" s="685"/>
      <c r="AM105" s="685"/>
      <c r="AN105" s="685"/>
      <c r="AO105" s="685"/>
      <c r="AP105" s="685"/>
      <c r="AQ105" s="685"/>
      <c r="AR105" s="685"/>
      <c r="AS105" s="685"/>
      <c r="AT105" s="685"/>
      <c r="AU105" s="685"/>
      <c r="AV105" s="685"/>
      <c r="AW105" s="685"/>
      <c r="AX105" s="685"/>
      <c r="AY105" s="685"/>
      <c r="AZ105" s="685"/>
      <c r="BA105" s="686"/>
      <c r="BB105" s="28"/>
    </row>
    <row r="106" spans="1:54" ht="6" customHeight="1">
      <c r="A106" s="685"/>
      <c r="B106" s="685"/>
      <c r="C106" s="685"/>
      <c r="D106" s="685"/>
      <c r="E106" s="685"/>
      <c r="F106" s="685"/>
      <c r="G106" s="685"/>
      <c r="H106" s="685"/>
      <c r="I106" s="685"/>
      <c r="J106" s="685"/>
      <c r="K106" s="685"/>
      <c r="L106" s="685"/>
      <c r="M106" s="685"/>
      <c r="N106" s="685"/>
      <c r="O106" s="685"/>
      <c r="P106" s="685"/>
      <c r="Q106" s="685"/>
      <c r="R106" s="685"/>
      <c r="S106" s="685"/>
      <c r="T106" s="685"/>
      <c r="U106" s="685"/>
      <c r="V106" s="685"/>
      <c r="W106" s="685"/>
      <c r="X106" s="685"/>
      <c r="Y106" s="685"/>
      <c r="Z106" s="685"/>
      <c r="AA106" s="685"/>
      <c r="AB106" s="685"/>
      <c r="AC106" s="685"/>
      <c r="AD106" s="685"/>
      <c r="AE106" s="685"/>
      <c r="AF106" s="685"/>
      <c r="AG106" s="685"/>
      <c r="AH106" s="685"/>
      <c r="AI106" s="685"/>
      <c r="AJ106" s="685"/>
      <c r="AK106" s="685"/>
      <c r="AL106" s="685"/>
      <c r="AM106" s="685"/>
      <c r="AN106" s="685"/>
      <c r="AO106" s="685"/>
      <c r="AP106" s="685"/>
      <c r="AQ106" s="685"/>
      <c r="AR106" s="685"/>
      <c r="AS106" s="685"/>
      <c r="AT106" s="685"/>
      <c r="AU106" s="685"/>
      <c r="AV106" s="685"/>
      <c r="AW106" s="685"/>
      <c r="AX106" s="685"/>
      <c r="AY106" s="685"/>
      <c r="AZ106" s="685"/>
      <c r="BA106" s="686"/>
      <c r="BB106" s="28"/>
    </row>
    <row r="107" spans="1:54" ht="6" customHeight="1">
      <c r="A107" s="685"/>
      <c r="B107" s="685"/>
      <c r="C107" s="685"/>
      <c r="D107" s="685"/>
      <c r="E107" s="685"/>
      <c r="F107" s="685"/>
      <c r="G107" s="685"/>
      <c r="H107" s="685"/>
      <c r="I107" s="685"/>
      <c r="J107" s="685"/>
      <c r="K107" s="685"/>
      <c r="L107" s="685"/>
      <c r="M107" s="685"/>
      <c r="N107" s="685"/>
      <c r="O107" s="685"/>
      <c r="P107" s="685"/>
      <c r="Q107" s="685"/>
      <c r="R107" s="685"/>
      <c r="S107" s="685"/>
      <c r="T107" s="685"/>
      <c r="U107" s="685"/>
      <c r="V107" s="685"/>
      <c r="W107" s="685"/>
      <c r="X107" s="685"/>
      <c r="Y107" s="685"/>
      <c r="Z107" s="685"/>
      <c r="AA107" s="685"/>
      <c r="AB107" s="685"/>
      <c r="AC107" s="685"/>
      <c r="AD107" s="685"/>
      <c r="AE107" s="685"/>
      <c r="AF107" s="685"/>
      <c r="AG107" s="685"/>
      <c r="AH107" s="685"/>
      <c r="AI107" s="685"/>
      <c r="AJ107" s="685"/>
      <c r="AK107" s="685"/>
      <c r="AL107" s="685"/>
      <c r="AM107" s="685"/>
      <c r="AN107" s="685"/>
      <c r="AO107" s="685"/>
      <c r="AP107" s="685"/>
      <c r="AQ107" s="685"/>
      <c r="AR107" s="685"/>
      <c r="AS107" s="685"/>
      <c r="AT107" s="685"/>
      <c r="AU107" s="685"/>
      <c r="AV107" s="685"/>
      <c r="AW107" s="685"/>
      <c r="AX107" s="685"/>
      <c r="AY107" s="685"/>
      <c r="AZ107" s="685"/>
      <c r="BA107" s="686"/>
      <c r="BB107" s="28"/>
    </row>
    <row r="108" spans="1:54" ht="6" customHeight="1">
      <c r="A108" s="685"/>
      <c r="B108" s="685"/>
      <c r="C108" s="685"/>
      <c r="D108" s="685"/>
      <c r="E108" s="685"/>
      <c r="F108" s="685"/>
      <c r="G108" s="685"/>
      <c r="H108" s="685"/>
      <c r="I108" s="685"/>
      <c r="J108" s="685"/>
      <c r="K108" s="685"/>
      <c r="L108" s="685"/>
      <c r="M108" s="685"/>
      <c r="N108" s="685"/>
      <c r="O108" s="685"/>
      <c r="P108" s="685"/>
      <c r="Q108" s="685"/>
      <c r="R108" s="685"/>
      <c r="S108" s="685"/>
      <c r="T108" s="685"/>
      <c r="U108" s="685"/>
      <c r="V108" s="685"/>
      <c r="W108" s="685"/>
      <c r="X108" s="685"/>
      <c r="Y108" s="685"/>
      <c r="Z108" s="685"/>
      <c r="AA108" s="685"/>
      <c r="AB108" s="685"/>
      <c r="AC108" s="685"/>
      <c r="AD108" s="685"/>
      <c r="AE108" s="685"/>
      <c r="AF108" s="685"/>
      <c r="AG108" s="685"/>
      <c r="AH108" s="685"/>
      <c r="AI108" s="685"/>
      <c r="AJ108" s="685"/>
      <c r="AK108" s="685"/>
      <c r="AL108" s="685"/>
      <c r="AM108" s="685"/>
      <c r="AN108" s="685"/>
      <c r="AO108" s="685"/>
      <c r="AP108" s="685"/>
      <c r="AQ108" s="685"/>
      <c r="AR108" s="685"/>
      <c r="AS108" s="685"/>
      <c r="AT108" s="685"/>
      <c r="AU108" s="685"/>
      <c r="AV108" s="685"/>
      <c r="AW108" s="685"/>
      <c r="AX108" s="685"/>
      <c r="AY108" s="685"/>
      <c r="AZ108" s="685"/>
      <c r="BA108" s="686"/>
      <c r="BB108" s="28"/>
    </row>
    <row r="109" spans="1:53" ht="6" customHeight="1">
      <c r="A109" s="687" t="s">
        <v>810</v>
      </c>
      <c r="B109" s="688"/>
      <c r="C109" s="688"/>
      <c r="D109" s="688"/>
      <c r="E109" s="688"/>
      <c r="F109" s="688"/>
      <c r="G109" s="688"/>
      <c r="H109" s="688"/>
      <c r="I109" s="688"/>
      <c r="J109" s="688"/>
      <c r="K109" s="689"/>
      <c r="L109" s="696" t="s">
        <v>0</v>
      </c>
      <c r="M109" s="668"/>
      <c r="N109" s="668"/>
      <c r="O109" s="668"/>
      <c r="P109" s="668"/>
      <c r="Q109" s="668"/>
      <c r="R109" s="668"/>
      <c r="S109" s="668" t="s">
        <v>1</v>
      </c>
      <c r="T109" s="668"/>
      <c r="U109" s="668"/>
      <c r="V109" s="668"/>
      <c r="W109" s="668"/>
      <c r="X109" s="668"/>
      <c r="Y109" s="668"/>
      <c r="Z109" s="668" t="s">
        <v>2</v>
      </c>
      <c r="AA109" s="668"/>
      <c r="AB109" s="668"/>
      <c r="AC109" s="668"/>
      <c r="AD109" s="668"/>
      <c r="AE109" s="668"/>
      <c r="AF109" s="668"/>
      <c r="AG109" s="668" t="s">
        <v>3</v>
      </c>
      <c r="AH109" s="668"/>
      <c r="AI109" s="668"/>
      <c r="AJ109" s="668"/>
      <c r="AK109" s="668"/>
      <c r="AL109" s="668"/>
      <c r="AM109" s="668"/>
      <c r="AN109" s="668" t="s">
        <v>78</v>
      </c>
      <c r="AO109" s="668"/>
      <c r="AP109" s="668"/>
      <c r="AQ109" s="668"/>
      <c r="AR109" s="668"/>
      <c r="AS109" s="668"/>
      <c r="AT109" s="668"/>
      <c r="AU109" s="668" t="s">
        <v>5</v>
      </c>
      <c r="AV109" s="668"/>
      <c r="AW109" s="668"/>
      <c r="AX109" s="668"/>
      <c r="AY109" s="668"/>
      <c r="AZ109" s="668"/>
      <c r="BA109" s="668"/>
    </row>
    <row r="110" spans="1:53" ht="6" customHeight="1">
      <c r="A110" s="690"/>
      <c r="B110" s="691"/>
      <c r="C110" s="691"/>
      <c r="D110" s="691"/>
      <c r="E110" s="691"/>
      <c r="F110" s="691"/>
      <c r="G110" s="691"/>
      <c r="H110" s="691"/>
      <c r="I110" s="691"/>
      <c r="J110" s="691"/>
      <c r="K110" s="692"/>
      <c r="L110" s="696"/>
      <c r="M110" s="668"/>
      <c r="N110" s="668"/>
      <c r="O110" s="668"/>
      <c r="P110" s="668"/>
      <c r="Q110" s="668"/>
      <c r="R110" s="668"/>
      <c r="S110" s="668"/>
      <c r="T110" s="668"/>
      <c r="U110" s="668"/>
      <c r="V110" s="668"/>
      <c r="W110" s="668"/>
      <c r="X110" s="668"/>
      <c r="Y110" s="668"/>
      <c r="Z110" s="668"/>
      <c r="AA110" s="668"/>
      <c r="AB110" s="668"/>
      <c r="AC110" s="668"/>
      <c r="AD110" s="668"/>
      <c r="AE110" s="668"/>
      <c r="AF110" s="668"/>
      <c r="AG110" s="668"/>
      <c r="AH110" s="668"/>
      <c r="AI110" s="668"/>
      <c r="AJ110" s="668"/>
      <c r="AK110" s="668"/>
      <c r="AL110" s="668"/>
      <c r="AM110" s="668"/>
      <c r="AN110" s="668"/>
      <c r="AO110" s="668"/>
      <c r="AP110" s="668"/>
      <c r="AQ110" s="668"/>
      <c r="AR110" s="668"/>
      <c r="AS110" s="668"/>
      <c r="AT110" s="668"/>
      <c r="AU110" s="668"/>
      <c r="AV110" s="668"/>
      <c r="AW110" s="668"/>
      <c r="AX110" s="668"/>
      <c r="AY110" s="668"/>
      <c r="AZ110" s="668"/>
      <c r="BA110" s="668"/>
    </row>
    <row r="111" spans="1:53" ht="6" customHeight="1">
      <c r="A111" s="693"/>
      <c r="B111" s="694"/>
      <c r="C111" s="694"/>
      <c r="D111" s="694"/>
      <c r="E111" s="694"/>
      <c r="F111" s="694"/>
      <c r="G111" s="694"/>
      <c r="H111" s="694"/>
      <c r="I111" s="694"/>
      <c r="J111" s="694"/>
      <c r="K111" s="695"/>
      <c r="L111" s="696"/>
      <c r="M111" s="668"/>
      <c r="N111" s="668"/>
      <c r="O111" s="668"/>
      <c r="P111" s="668"/>
      <c r="Q111" s="668"/>
      <c r="R111" s="668"/>
      <c r="S111" s="668"/>
      <c r="T111" s="668"/>
      <c r="U111" s="668"/>
      <c r="V111" s="668"/>
      <c r="W111" s="668"/>
      <c r="X111" s="668"/>
      <c r="Y111" s="668"/>
      <c r="Z111" s="668"/>
      <c r="AA111" s="668"/>
      <c r="AB111" s="668"/>
      <c r="AC111" s="668"/>
      <c r="AD111" s="668"/>
      <c r="AE111" s="668"/>
      <c r="AF111" s="668"/>
      <c r="AG111" s="668"/>
      <c r="AH111" s="668"/>
      <c r="AI111" s="668"/>
      <c r="AJ111" s="668"/>
      <c r="AK111" s="668"/>
      <c r="AL111" s="668"/>
      <c r="AM111" s="668"/>
      <c r="AN111" s="668"/>
      <c r="AO111" s="668"/>
      <c r="AP111" s="668"/>
      <c r="AQ111" s="668"/>
      <c r="AR111" s="668"/>
      <c r="AS111" s="668"/>
      <c r="AT111" s="668"/>
      <c r="AU111" s="668"/>
      <c r="AV111" s="668"/>
      <c r="AW111" s="668"/>
      <c r="AX111" s="668"/>
      <c r="AY111" s="668"/>
      <c r="AZ111" s="668"/>
      <c r="BA111" s="668"/>
    </row>
    <row r="112" spans="1:53" ht="6" customHeight="1">
      <c r="A112" s="697" t="str">
        <f>'基本シート'!B3</f>
        <v>アタッカー</v>
      </c>
      <c r="B112" s="698"/>
      <c r="C112" s="698"/>
      <c r="D112" s="698"/>
      <c r="E112" s="698"/>
      <c r="F112" s="698"/>
      <c r="G112" s="698"/>
      <c r="H112" s="698"/>
      <c r="I112" s="698"/>
      <c r="J112" s="698"/>
      <c r="K112" s="699"/>
      <c r="L112" s="706">
        <f>IF(ISERROR(VLOOKUP(A112,'参照欄'!B:I,3,0)),"",VLOOKUP(A112,'参照欄'!B:I,3,0))</f>
        <v>6</v>
      </c>
      <c r="M112" s="515"/>
      <c r="N112" s="515"/>
      <c r="O112" s="515"/>
      <c r="P112" s="515"/>
      <c r="Q112" s="515"/>
      <c r="R112" s="515"/>
      <c r="S112" s="515">
        <f>IF(ISERROR(VLOOKUP(A112,'参照欄'!B:I,4,0)),"",VLOOKUP(A112,'参照欄'!B:I,4,0))</f>
        <v>5</v>
      </c>
      <c r="T112" s="515"/>
      <c r="U112" s="515"/>
      <c r="V112" s="515"/>
      <c r="W112" s="515"/>
      <c r="X112" s="515"/>
      <c r="Y112" s="515"/>
      <c r="Z112" s="515">
        <f>IF(ISERROR(VLOOKUP(A112,'参照欄'!B:I,5,0)),"",VLOOKUP(A112,'参照欄'!B:I,5,0))</f>
        <v>4</v>
      </c>
      <c r="AA112" s="515"/>
      <c r="AB112" s="515"/>
      <c r="AC112" s="515"/>
      <c r="AD112" s="515"/>
      <c r="AE112" s="515"/>
      <c r="AF112" s="515"/>
      <c r="AG112" s="515">
        <f>IF(ISERROR(VLOOKUP(A112,'参照欄'!B:I,6,0)),"",VLOOKUP(A112,'参照欄'!B:I,6,0))</f>
        <v>2</v>
      </c>
      <c r="AH112" s="515"/>
      <c r="AI112" s="515"/>
      <c r="AJ112" s="515"/>
      <c r="AK112" s="515"/>
      <c r="AL112" s="515"/>
      <c r="AM112" s="515"/>
      <c r="AN112" s="515">
        <f>IF(ISERROR(VLOOKUP(A112,'参照欄'!B:I,7,0)),"",VLOOKUP(A112,'参照欄'!B:I,7,0))</f>
        <v>3</v>
      </c>
      <c r="AO112" s="515"/>
      <c r="AP112" s="515"/>
      <c r="AQ112" s="515"/>
      <c r="AR112" s="515"/>
      <c r="AS112" s="515"/>
      <c r="AT112" s="515"/>
      <c r="AU112" s="515">
        <f>IF(ISERROR(VLOOKUP(A112,'参照欄'!B:I,8,0)),"",VLOOKUP(A112,'参照欄'!B:I,8,0))</f>
        <v>4</v>
      </c>
      <c r="AV112" s="515"/>
      <c r="AW112" s="515"/>
      <c r="AX112" s="515"/>
      <c r="AY112" s="515"/>
      <c r="AZ112" s="515"/>
      <c r="BA112" s="515"/>
    </row>
    <row r="113" spans="1:53" ht="6" customHeight="1">
      <c r="A113" s="700"/>
      <c r="B113" s="701"/>
      <c r="C113" s="701"/>
      <c r="D113" s="701"/>
      <c r="E113" s="701"/>
      <c r="F113" s="701"/>
      <c r="G113" s="701"/>
      <c r="H113" s="701"/>
      <c r="I113" s="701"/>
      <c r="J113" s="701"/>
      <c r="K113" s="702"/>
      <c r="L113" s="706"/>
      <c r="M113" s="515"/>
      <c r="N113" s="515"/>
      <c r="O113" s="515"/>
      <c r="P113" s="515"/>
      <c r="Q113" s="515"/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5"/>
      <c r="AC113" s="515"/>
      <c r="AD113" s="515"/>
      <c r="AE113" s="515"/>
      <c r="AF113" s="515"/>
      <c r="AG113" s="515"/>
      <c r="AH113" s="515"/>
      <c r="AI113" s="515"/>
      <c r="AJ113" s="515"/>
      <c r="AK113" s="515"/>
      <c r="AL113" s="515"/>
      <c r="AM113" s="515"/>
      <c r="AN113" s="515"/>
      <c r="AO113" s="515"/>
      <c r="AP113" s="515"/>
      <c r="AQ113" s="515"/>
      <c r="AR113" s="515"/>
      <c r="AS113" s="515"/>
      <c r="AT113" s="515"/>
      <c r="AU113" s="515"/>
      <c r="AV113" s="515"/>
      <c r="AW113" s="515"/>
      <c r="AX113" s="515"/>
      <c r="AY113" s="515"/>
      <c r="AZ113" s="515"/>
      <c r="BA113" s="515"/>
    </row>
    <row r="114" spans="1:53" ht="6" customHeight="1">
      <c r="A114" s="703"/>
      <c r="B114" s="704"/>
      <c r="C114" s="704"/>
      <c r="D114" s="704"/>
      <c r="E114" s="704"/>
      <c r="F114" s="704"/>
      <c r="G114" s="704"/>
      <c r="H114" s="704"/>
      <c r="I114" s="704"/>
      <c r="J114" s="704"/>
      <c r="K114" s="705"/>
      <c r="L114" s="706"/>
      <c r="M114" s="515"/>
      <c r="N114" s="515"/>
      <c r="O114" s="515"/>
      <c r="P114" s="515"/>
      <c r="Q114" s="515"/>
      <c r="R114" s="515"/>
      <c r="S114" s="515"/>
      <c r="T114" s="515"/>
      <c r="U114" s="515"/>
      <c r="V114" s="515"/>
      <c r="W114" s="515"/>
      <c r="X114" s="515"/>
      <c r="Y114" s="515"/>
      <c r="Z114" s="515"/>
      <c r="AA114" s="515"/>
      <c r="AB114" s="515"/>
      <c r="AC114" s="515"/>
      <c r="AD114" s="515"/>
      <c r="AE114" s="515"/>
      <c r="AF114" s="515"/>
      <c r="AG114" s="515"/>
      <c r="AH114" s="515"/>
      <c r="AI114" s="515"/>
      <c r="AJ114" s="515"/>
      <c r="AK114" s="515"/>
      <c r="AL114" s="515"/>
      <c r="AM114" s="515"/>
      <c r="AN114" s="515"/>
      <c r="AO114" s="515"/>
      <c r="AP114" s="515"/>
      <c r="AQ114" s="515"/>
      <c r="AR114" s="515"/>
      <c r="AS114" s="515"/>
      <c r="AT114" s="515"/>
      <c r="AU114" s="515"/>
      <c r="AV114" s="515"/>
      <c r="AW114" s="515"/>
      <c r="AX114" s="515"/>
      <c r="AY114" s="515"/>
      <c r="AZ114" s="515"/>
      <c r="BA114" s="515"/>
    </row>
    <row r="115" spans="1:53" ht="6" customHeight="1">
      <c r="A115" s="697" t="str">
        <f>'基本シート'!B4</f>
        <v>ダークワン</v>
      </c>
      <c r="B115" s="698"/>
      <c r="C115" s="698"/>
      <c r="D115" s="698"/>
      <c r="E115" s="698"/>
      <c r="F115" s="698"/>
      <c r="G115" s="698"/>
      <c r="H115" s="698"/>
      <c r="I115" s="698"/>
      <c r="J115" s="698"/>
      <c r="K115" s="699"/>
      <c r="L115" s="706">
        <f>IF(ISERROR(VLOOKUP(A115,'参照欄'!B:I,3,0)),"",VLOOKUP(A115,'参照欄'!B:I,3,0))</f>
        <v>5</v>
      </c>
      <c r="M115" s="515"/>
      <c r="N115" s="515"/>
      <c r="O115" s="515"/>
      <c r="P115" s="515"/>
      <c r="Q115" s="515"/>
      <c r="R115" s="515"/>
      <c r="S115" s="515">
        <f>IF(ISERROR(VLOOKUP(A115,'参照欄'!B:I,4,0)),"",VLOOKUP(A115,'参照欄'!B:I,4,0))</f>
        <v>4</v>
      </c>
      <c r="T115" s="515"/>
      <c r="U115" s="515"/>
      <c r="V115" s="515"/>
      <c r="W115" s="515"/>
      <c r="X115" s="515"/>
      <c r="Y115" s="515"/>
      <c r="Z115" s="515">
        <f>IF(ISERROR(VLOOKUP(A115,'参照欄'!B:I,5,0)),"",VLOOKUP(A115,'参照欄'!B:I,5,0))</f>
        <v>4</v>
      </c>
      <c r="AA115" s="515"/>
      <c r="AB115" s="515"/>
      <c r="AC115" s="515"/>
      <c r="AD115" s="515"/>
      <c r="AE115" s="515"/>
      <c r="AF115" s="515"/>
      <c r="AG115" s="515">
        <f>IF(ISERROR(VLOOKUP(A115,'参照欄'!B:I,6,0)),"",VLOOKUP(A115,'参照欄'!B:I,6,0))</f>
        <v>4</v>
      </c>
      <c r="AH115" s="515"/>
      <c r="AI115" s="515"/>
      <c r="AJ115" s="515"/>
      <c r="AK115" s="515"/>
      <c r="AL115" s="515"/>
      <c r="AM115" s="515"/>
      <c r="AN115" s="515">
        <f>IF(ISERROR(VLOOKUP(A115,'参照欄'!B:I,7,0)),"",VLOOKUP(A115,'参照欄'!B:I,7,0))</f>
        <v>4</v>
      </c>
      <c r="AO115" s="515"/>
      <c r="AP115" s="515"/>
      <c r="AQ115" s="515"/>
      <c r="AR115" s="515"/>
      <c r="AS115" s="515"/>
      <c r="AT115" s="515"/>
      <c r="AU115" s="515">
        <f>IF(ISERROR(VLOOKUP(A115,'参照欄'!B:I,8,0)),"",VLOOKUP(A115,'参照欄'!B:I,8,0))</f>
        <v>3</v>
      </c>
      <c r="AV115" s="515"/>
      <c r="AW115" s="515"/>
      <c r="AX115" s="515"/>
      <c r="AY115" s="515"/>
      <c r="AZ115" s="515"/>
      <c r="BA115" s="515"/>
    </row>
    <row r="116" spans="1:53" ht="6" customHeight="1">
      <c r="A116" s="700"/>
      <c r="B116" s="701"/>
      <c r="C116" s="701"/>
      <c r="D116" s="701"/>
      <c r="E116" s="701"/>
      <c r="F116" s="701"/>
      <c r="G116" s="701"/>
      <c r="H116" s="701"/>
      <c r="I116" s="701"/>
      <c r="J116" s="701"/>
      <c r="K116" s="702"/>
      <c r="L116" s="706"/>
      <c r="M116" s="515"/>
      <c r="N116" s="515"/>
      <c r="O116" s="515"/>
      <c r="P116" s="515"/>
      <c r="Q116" s="515"/>
      <c r="R116" s="515"/>
      <c r="S116" s="515"/>
      <c r="T116" s="515"/>
      <c r="U116" s="515"/>
      <c r="V116" s="515"/>
      <c r="W116" s="515"/>
      <c r="X116" s="515"/>
      <c r="Y116" s="515"/>
      <c r="Z116" s="515"/>
      <c r="AA116" s="515"/>
      <c r="AB116" s="515"/>
      <c r="AC116" s="515"/>
      <c r="AD116" s="515"/>
      <c r="AE116" s="515"/>
      <c r="AF116" s="515"/>
      <c r="AG116" s="515"/>
      <c r="AH116" s="515"/>
      <c r="AI116" s="515"/>
      <c r="AJ116" s="515"/>
      <c r="AK116" s="515"/>
      <c r="AL116" s="515"/>
      <c r="AM116" s="515"/>
      <c r="AN116" s="515"/>
      <c r="AO116" s="515"/>
      <c r="AP116" s="515"/>
      <c r="AQ116" s="515"/>
      <c r="AR116" s="515"/>
      <c r="AS116" s="515"/>
      <c r="AT116" s="515"/>
      <c r="AU116" s="515"/>
      <c r="AV116" s="515"/>
      <c r="AW116" s="515"/>
      <c r="AX116" s="515"/>
      <c r="AY116" s="515"/>
      <c r="AZ116" s="515"/>
      <c r="BA116" s="515"/>
    </row>
    <row r="117" spans="1:53" ht="6" customHeight="1">
      <c r="A117" s="703"/>
      <c r="B117" s="704"/>
      <c r="C117" s="704"/>
      <c r="D117" s="704"/>
      <c r="E117" s="704"/>
      <c r="F117" s="704"/>
      <c r="G117" s="704"/>
      <c r="H117" s="704"/>
      <c r="I117" s="704"/>
      <c r="J117" s="704"/>
      <c r="K117" s="705"/>
      <c r="L117" s="706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5"/>
      <c r="AM117" s="515"/>
      <c r="AN117" s="515"/>
      <c r="AO117" s="515"/>
      <c r="AP117" s="515"/>
      <c r="AQ117" s="515"/>
      <c r="AR117" s="515"/>
      <c r="AS117" s="515"/>
      <c r="AT117" s="515"/>
      <c r="AU117" s="515"/>
      <c r="AV117" s="515"/>
      <c r="AW117" s="515"/>
      <c r="AX117" s="515"/>
      <c r="AY117" s="515"/>
      <c r="AZ117" s="515"/>
      <c r="BA117" s="515"/>
    </row>
    <row r="118" spans="1:53" ht="6" customHeight="1">
      <c r="A118" s="697" t="str">
        <f>'基本シート'!B5</f>
        <v>エージェント</v>
      </c>
      <c r="B118" s="698"/>
      <c r="C118" s="698"/>
      <c r="D118" s="698"/>
      <c r="E118" s="698"/>
      <c r="F118" s="698"/>
      <c r="G118" s="698"/>
      <c r="H118" s="698"/>
      <c r="I118" s="698"/>
      <c r="J118" s="698"/>
      <c r="K118" s="699"/>
      <c r="L118" s="706">
        <f>IF(ISERROR(VLOOKUP(A118,'参照欄'!B:I,3,0)),"",VLOOKUP(A118,'参照欄'!B:I,3,0))</f>
        <v>4</v>
      </c>
      <c r="M118" s="515"/>
      <c r="N118" s="515"/>
      <c r="O118" s="515"/>
      <c r="P118" s="515"/>
      <c r="Q118" s="515"/>
      <c r="R118" s="515"/>
      <c r="S118" s="515">
        <f>IF(ISERROR(VLOOKUP(A118,'参照欄'!B:I,4,0)),"",VLOOKUP(A118,'参照欄'!B:I,4,0))</f>
        <v>4</v>
      </c>
      <c r="T118" s="515"/>
      <c r="U118" s="515"/>
      <c r="V118" s="515"/>
      <c r="W118" s="515"/>
      <c r="X118" s="515"/>
      <c r="Y118" s="515"/>
      <c r="Z118" s="515">
        <f>IF(ISERROR(VLOOKUP(A118,'参照欄'!B:I,5,0)),"",VLOOKUP(A118,'参照欄'!B:I,5,0))</f>
        <v>4</v>
      </c>
      <c r="AA118" s="515"/>
      <c r="AB118" s="515"/>
      <c r="AC118" s="515"/>
      <c r="AD118" s="515"/>
      <c r="AE118" s="515"/>
      <c r="AF118" s="515"/>
      <c r="AG118" s="515">
        <f>IF(ISERROR(VLOOKUP(A118,'参照欄'!B:I,6,0)),"",VLOOKUP(A118,'参照欄'!B:I,6,0))</f>
        <v>4</v>
      </c>
      <c r="AH118" s="515"/>
      <c r="AI118" s="515"/>
      <c r="AJ118" s="515"/>
      <c r="AK118" s="515"/>
      <c r="AL118" s="515"/>
      <c r="AM118" s="515"/>
      <c r="AN118" s="515">
        <f>IF(ISERROR(VLOOKUP(A118,'参照欄'!B:I,7,0)),"",VLOOKUP(A118,'参照欄'!B:I,7,0))</f>
        <v>4</v>
      </c>
      <c r="AO118" s="515"/>
      <c r="AP118" s="515"/>
      <c r="AQ118" s="515"/>
      <c r="AR118" s="515"/>
      <c r="AS118" s="515"/>
      <c r="AT118" s="515"/>
      <c r="AU118" s="515">
        <f>IF(ISERROR(VLOOKUP(A118,'参照欄'!B:I,8,0)),"",VLOOKUP(A118,'参照欄'!B:I,8,0))</f>
        <v>4</v>
      </c>
      <c r="AV118" s="515"/>
      <c r="AW118" s="515"/>
      <c r="AX118" s="515"/>
      <c r="AY118" s="515"/>
      <c r="AZ118" s="515"/>
      <c r="BA118" s="515"/>
    </row>
    <row r="119" spans="1:53" ht="6" customHeight="1">
      <c r="A119" s="700"/>
      <c r="B119" s="701"/>
      <c r="C119" s="701"/>
      <c r="D119" s="701"/>
      <c r="E119" s="701"/>
      <c r="F119" s="701"/>
      <c r="G119" s="701"/>
      <c r="H119" s="701"/>
      <c r="I119" s="701"/>
      <c r="J119" s="701"/>
      <c r="K119" s="702"/>
      <c r="L119" s="706"/>
      <c r="M119" s="515"/>
      <c r="N119" s="515"/>
      <c r="O119" s="515"/>
      <c r="P119" s="515"/>
      <c r="Q119" s="515"/>
      <c r="R119" s="515"/>
      <c r="S119" s="515"/>
      <c r="T119" s="515"/>
      <c r="U119" s="515"/>
      <c r="V119" s="515"/>
      <c r="W119" s="515"/>
      <c r="X119" s="515"/>
      <c r="Y119" s="515"/>
      <c r="Z119" s="515"/>
      <c r="AA119" s="515"/>
      <c r="AB119" s="515"/>
      <c r="AC119" s="515"/>
      <c r="AD119" s="515"/>
      <c r="AE119" s="515"/>
      <c r="AF119" s="515"/>
      <c r="AG119" s="515"/>
      <c r="AH119" s="515"/>
      <c r="AI119" s="515"/>
      <c r="AJ119" s="515"/>
      <c r="AK119" s="515"/>
      <c r="AL119" s="515"/>
      <c r="AM119" s="515"/>
      <c r="AN119" s="515"/>
      <c r="AO119" s="515"/>
      <c r="AP119" s="515"/>
      <c r="AQ119" s="515"/>
      <c r="AR119" s="515"/>
      <c r="AS119" s="515"/>
      <c r="AT119" s="515"/>
      <c r="AU119" s="515"/>
      <c r="AV119" s="515"/>
      <c r="AW119" s="515"/>
      <c r="AX119" s="515"/>
      <c r="AY119" s="515"/>
      <c r="AZ119" s="515"/>
      <c r="BA119" s="515"/>
    </row>
    <row r="120" spans="1:53" ht="6" customHeight="1">
      <c r="A120" s="703"/>
      <c r="B120" s="704"/>
      <c r="C120" s="704"/>
      <c r="D120" s="704"/>
      <c r="E120" s="704"/>
      <c r="F120" s="704"/>
      <c r="G120" s="704"/>
      <c r="H120" s="704"/>
      <c r="I120" s="704"/>
      <c r="J120" s="704"/>
      <c r="K120" s="705"/>
      <c r="L120" s="706"/>
      <c r="M120" s="515"/>
      <c r="N120" s="515"/>
      <c r="O120" s="515"/>
      <c r="P120" s="515"/>
      <c r="Q120" s="515"/>
      <c r="R120" s="515"/>
      <c r="S120" s="515"/>
      <c r="T120" s="515"/>
      <c r="U120" s="515"/>
      <c r="V120" s="515"/>
      <c r="W120" s="515"/>
      <c r="X120" s="515"/>
      <c r="Y120" s="515"/>
      <c r="Z120" s="515"/>
      <c r="AA120" s="515"/>
      <c r="AB120" s="515"/>
      <c r="AC120" s="515"/>
      <c r="AD120" s="515"/>
      <c r="AE120" s="515"/>
      <c r="AF120" s="515"/>
      <c r="AG120" s="515"/>
      <c r="AH120" s="515"/>
      <c r="AI120" s="515"/>
      <c r="AJ120" s="515"/>
      <c r="AK120" s="515"/>
      <c r="AL120" s="515"/>
      <c r="AM120" s="515"/>
      <c r="AN120" s="515"/>
      <c r="AO120" s="515"/>
      <c r="AP120" s="515"/>
      <c r="AQ120" s="515"/>
      <c r="AR120" s="515"/>
      <c r="AS120" s="515"/>
      <c r="AT120" s="515"/>
      <c r="AU120" s="515"/>
      <c r="AV120" s="515"/>
      <c r="AW120" s="515"/>
      <c r="AX120" s="515"/>
      <c r="AY120" s="515"/>
      <c r="AZ120" s="515"/>
      <c r="BA120" s="515"/>
    </row>
    <row r="121" spans="1:53" ht="6" customHeight="1">
      <c r="A121" s="707" t="s">
        <v>1028</v>
      </c>
      <c r="B121" s="708"/>
      <c r="C121" s="708"/>
      <c r="D121" s="708"/>
      <c r="E121" s="708"/>
      <c r="F121" s="708"/>
      <c r="G121" s="708"/>
      <c r="H121" s="708"/>
      <c r="I121" s="708"/>
      <c r="J121" s="708"/>
      <c r="K121" s="709"/>
      <c r="L121" s="706">
        <f>IF('基本シート'!R17="体力",1,0)</f>
        <v>0</v>
      </c>
      <c r="M121" s="515"/>
      <c r="N121" s="515"/>
      <c r="O121" s="515"/>
      <c r="P121" s="515"/>
      <c r="Q121" s="515"/>
      <c r="R121" s="515"/>
      <c r="S121" s="515">
        <f>IF('基本シート'!R17="反射",1,0)</f>
        <v>0</v>
      </c>
      <c r="T121" s="515"/>
      <c r="U121" s="515"/>
      <c r="V121" s="515"/>
      <c r="W121" s="515"/>
      <c r="X121" s="515"/>
      <c r="Y121" s="515"/>
      <c r="Z121" s="515">
        <f>IF('基本シート'!R17="知覚",1,0)</f>
        <v>0</v>
      </c>
      <c r="AA121" s="515"/>
      <c r="AB121" s="515"/>
      <c r="AC121" s="515"/>
      <c r="AD121" s="515"/>
      <c r="AE121" s="515"/>
      <c r="AF121" s="515"/>
      <c r="AG121" s="515">
        <f>IF('基本シート'!R17="理知",1,0)</f>
        <v>0</v>
      </c>
      <c r="AH121" s="515"/>
      <c r="AI121" s="515"/>
      <c r="AJ121" s="515"/>
      <c r="AK121" s="515"/>
      <c r="AL121" s="515"/>
      <c r="AM121" s="515"/>
      <c r="AN121" s="515">
        <f>IF('基本シート'!R17="意志",1,0)</f>
        <v>1</v>
      </c>
      <c r="AO121" s="515"/>
      <c r="AP121" s="515"/>
      <c r="AQ121" s="515"/>
      <c r="AR121" s="515"/>
      <c r="AS121" s="515"/>
      <c r="AT121" s="515"/>
      <c r="AU121" s="515">
        <f>IF('基本シート'!R17="幸運",1,0)</f>
        <v>0</v>
      </c>
      <c r="AV121" s="515"/>
      <c r="AW121" s="515"/>
      <c r="AX121" s="515"/>
      <c r="AY121" s="515"/>
      <c r="AZ121" s="515"/>
      <c r="BA121" s="515"/>
    </row>
    <row r="122" spans="1:53" ht="6" customHeight="1">
      <c r="A122" s="710"/>
      <c r="B122" s="711"/>
      <c r="C122" s="711"/>
      <c r="D122" s="711"/>
      <c r="E122" s="711"/>
      <c r="F122" s="711"/>
      <c r="G122" s="711"/>
      <c r="H122" s="711"/>
      <c r="I122" s="711"/>
      <c r="J122" s="711"/>
      <c r="K122" s="712"/>
      <c r="L122" s="706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515"/>
      <c r="AL122" s="515"/>
      <c r="AM122" s="515"/>
      <c r="AN122" s="515"/>
      <c r="AO122" s="515"/>
      <c r="AP122" s="515"/>
      <c r="AQ122" s="515"/>
      <c r="AR122" s="515"/>
      <c r="AS122" s="515"/>
      <c r="AT122" s="515"/>
      <c r="AU122" s="515"/>
      <c r="AV122" s="515"/>
      <c r="AW122" s="515"/>
      <c r="AX122" s="515"/>
      <c r="AY122" s="515"/>
      <c r="AZ122" s="515"/>
      <c r="BA122" s="515"/>
    </row>
    <row r="123" spans="1:53" ht="6" customHeight="1">
      <c r="A123" s="713"/>
      <c r="B123" s="714"/>
      <c r="C123" s="714"/>
      <c r="D123" s="714"/>
      <c r="E123" s="714"/>
      <c r="F123" s="714"/>
      <c r="G123" s="714"/>
      <c r="H123" s="714"/>
      <c r="I123" s="714"/>
      <c r="J123" s="714"/>
      <c r="K123" s="715"/>
      <c r="L123" s="706"/>
      <c r="M123" s="515"/>
      <c r="N123" s="515"/>
      <c r="O123" s="515"/>
      <c r="P123" s="515"/>
      <c r="Q123" s="515"/>
      <c r="R123" s="515"/>
      <c r="S123" s="515"/>
      <c r="T123" s="515"/>
      <c r="U123" s="515"/>
      <c r="V123" s="515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G123" s="515"/>
      <c r="AH123" s="515"/>
      <c r="AI123" s="515"/>
      <c r="AJ123" s="515"/>
      <c r="AK123" s="515"/>
      <c r="AL123" s="515"/>
      <c r="AM123" s="515"/>
      <c r="AN123" s="515"/>
      <c r="AO123" s="515"/>
      <c r="AP123" s="515"/>
      <c r="AQ123" s="515"/>
      <c r="AR123" s="515"/>
      <c r="AS123" s="515"/>
      <c r="AT123" s="515"/>
      <c r="AU123" s="515"/>
      <c r="AV123" s="515"/>
      <c r="AW123" s="515"/>
      <c r="AX123" s="515"/>
      <c r="AY123" s="515"/>
      <c r="AZ123" s="515"/>
      <c r="BA123" s="515"/>
    </row>
    <row r="124" spans="1:53" ht="6" customHeight="1">
      <c r="A124" s="707" t="s">
        <v>1029</v>
      </c>
      <c r="B124" s="708"/>
      <c r="C124" s="708"/>
      <c r="D124" s="708"/>
      <c r="E124" s="708"/>
      <c r="F124" s="708"/>
      <c r="G124" s="708"/>
      <c r="H124" s="708"/>
      <c r="I124" s="708"/>
      <c r="J124" s="708"/>
      <c r="K124" s="709"/>
      <c r="L124" s="706">
        <f>SUM(L112:R123)</f>
        <v>15</v>
      </c>
      <c r="M124" s="515"/>
      <c r="N124" s="515"/>
      <c r="O124" s="515"/>
      <c r="P124" s="515"/>
      <c r="Q124" s="515"/>
      <c r="R124" s="515"/>
      <c r="S124" s="515">
        <f>SUM(S112:Y123)</f>
        <v>13</v>
      </c>
      <c r="T124" s="515"/>
      <c r="U124" s="515"/>
      <c r="V124" s="515"/>
      <c r="W124" s="515"/>
      <c r="X124" s="515"/>
      <c r="Y124" s="515"/>
      <c r="Z124" s="515">
        <f>SUM(Z112:AF123)</f>
        <v>12</v>
      </c>
      <c r="AA124" s="515"/>
      <c r="AB124" s="515"/>
      <c r="AC124" s="515"/>
      <c r="AD124" s="515"/>
      <c r="AE124" s="515"/>
      <c r="AF124" s="515"/>
      <c r="AG124" s="515">
        <f>SUM(AG112:AM123)</f>
        <v>10</v>
      </c>
      <c r="AH124" s="515"/>
      <c r="AI124" s="515"/>
      <c r="AJ124" s="515"/>
      <c r="AK124" s="515"/>
      <c r="AL124" s="515"/>
      <c r="AM124" s="515"/>
      <c r="AN124" s="515">
        <f>SUM(AN112:AT123)</f>
        <v>12</v>
      </c>
      <c r="AO124" s="515"/>
      <c r="AP124" s="515"/>
      <c r="AQ124" s="515"/>
      <c r="AR124" s="515"/>
      <c r="AS124" s="515"/>
      <c r="AT124" s="515"/>
      <c r="AU124" s="515">
        <f>SUM(AU112:BA123)</f>
        <v>11</v>
      </c>
      <c r="AV124" s="515"/>
      <c r="AW124" s="515"/>
      <c r="AX124" s="515"/>
      <c r="AY124" s="515"/>
      <c r="AZ124" s="515"/>
      <c r="BA124" s="515"/>
    </row>
    <row r="125" spans="1:53" ht="6" customHeight="1">
      <c r="A125" s="710"/>
      <c r="B125" s="711"/>
      <c r="C125" s="711"/>
      <c r="D125" s="711"/>
      <c r="E125" s="711"/>
      <c r="F125" s="711"/>
      <c r="G125" s="711"/>
      <c r="H125" s="711"/>
      <c r="I125" s="711"/>
      <c r="J125" s="711"/>
      <c r="K125" s="712"/>
      <c r="L125" s="706"/>
      <c r="M125" s="515"/>
      <c r="N125" s="515"/>
      <c r="O125" s="515"/>
      <c r="P125" s="515"/>
      <c r="Q125" s="515"/>
      <c r="R125" s="515"/>
      <c r="S125" s="515"/>
      <c r="T125" s="515"/>
      <c r="U125" s="515"/>
      <c r="V125" s="515"/>
      <c r="W125" s="515"/>
      <c r="X125" s="515"/>
      <c r="Y125" s="515"/>
      <c r="Z125" s="515"/>
      <c r="AA125" s="515"/>
      <c r="AB125" s="515"/>
      <c r="AC125" s="515"/>
      <c r="AD125" s="515"/>
      <c r="AE125" s="515"/>
      <c r="AF125" s="515"/>
      <c r="AG125" s="515"/>
      <c r="AH125" s="515"/>
      <c r="AI125" s="515"/>
      <c r="AJ125" s="515"/>
      <c r="AK125" s="515"/>
      <c r="AL125" s="515"/>
      <c r="AM125" s="515"/>
      <c r="AN125" s="515"/>
      <c r="AO125" s="515"/>
      <c r="AP125" s="515"/>
      <c r="AQ125" s="515"/>
      <c r="AR125" s="515"/>
      <c r="AS125" s="515"/>
      <c r="AT125" s="515"/>
      <c r="AU125" s="515"/>
      <c r="AV125" s="515"/>
      <c r="AW125" s="515"/>
      <c r="AX125" s="515"/>
      <c r="AY125" s="515"/>
      <c r="AZ125" s="515"/>
      <c r="BA125" s="515"/>
    </row>
    <row r="126" spans="1:53" ht="6" customHeight="1">
      <c r="A126" s="713"/>
      <c r="B126" s="714"/>
      <c r="C126" s="714"/>
      <c r="D126" s="714"/>
      <c r="E126" s="714"/>
      <c r="F126" s="714"/>
      <c r="G126" s="714"/>
      <c r="H126" s="714"/>
      <c r="I126" s="714"/>
      <c r="J126" s="714"/>
      <c r="K126" s="715"/>
      <c r="L126" s="706"/>
      <c r="M126" s="515"/>
      <c r="N126" s="515"/>
      <c r="O126" s="515"/>
      <c r="P126" s="515"/>
      <c r="Q126" s="515"/>
      <c r="R126" s="515"/>
      <c r="S126" s="515"/>
      <c r="T126" s="515"/>
      <c r="U126" s="515"/>
      <c r="V126" s="515"/>
      <c r="W126" s="515"/>
      <c r="X126" s="515"/>
      <c r="Y126" s="515"/>
      <c r="Z126" s="515"/>
      <c r="AA126" s="515"/>
      <c r="AB126" s="515"/>
      <c r="AC126" s="515"/>
      <c r="AD126" s="515"/>
      <c r="AE126" s="515"/>
      <c r="AF126" s="515"/>
      <c r="AG126" s="515"/>
      <c r="AH126" s="515"/>
      <c r="AI126" s="515"/>
      <c r="AJ126" s="515"/>
      <c r="AK126" s="515"/>
      <c r="AL126" s="515"/>
      <c r="AM126" s="515"/>
      <c r="AN126" s="515"/>
      <c r="AO126" s="515"/>
      <c r="AP126" s="515"/>
      <c r="AQ126" s="515"/>
      <c r="AR126" s="515"/>
      <c r="AS126" s="515"/>
      <c r="AT126" s="515"/>
      <c r="AU126" s="515"/>
      <c r="AV126" s="515"/>
      <c r="AW126" s="515"/>
      <c r="AX126" s="515"/>
      <c r="AY126" s="515"/>
      <c r="AZ126" s="515"/>
      <c r="BA126" s="515"/>
    </row>
    <row r="127" spans="1:53" ht="6" customHeight="1">
      <c r="A127" s="727"/>
      <c r="B127" s="728"/>
      <c r="C127" s="728"/>
      <c r="D127" s="728"/>
      <c r="E127" s="728"/>
      <c r="F127" s="728"/>
      <c r="G127" s="728"/>
      <c r="H127" s="728"/>
      <c r="I127" s="728"/>
      <c r="J127" s="728"/>
      <c r="K127" s="729"/>
      <c r="L127" s="722" t="s">
        <v>1030</v>
      </c>
      <c r="M127" s="722"/>
      <c r="N127" s="722"/>
      <c r="O127" s="722"/>
      <c r="P127" s="722"/>
      <c r="Q127" s="722"/>
      <c r="R127" s="722"/>
      <c r="S127" s="722" t="s">
        <v>1030</v>
      </c>
      <c r="T127" s="722"/>
      <c r="U127" s="722"/>
      <c r="V127" s="722"/>
      <c r="W127" s="722"/>
      <c r="X127" s="722"/>
      <c r="Y127" s="722"/>
      <c r="Z127" s="722" t="s">
        <v>1031</v>
      </c>
      <c r="AA127" s="722"/>
      <c r="AB127" s="722"/>
      <c r="AC127" s="722"/>
      <c r="AD127" s="722"/>
      <c r="AE127" s="722"/>
      <c r="AF127" s="722"/>
      <c r="AG127" s="722" t="s">
        <v>1030</v>
      </c>
      <c r="AH127" s="722"/>
      <c r="AI127" s="722"/>
      <c r="AJ127" s="722"/>
      <c r="AK127" s="722"/>
      <c r="AL127" s="722"/>
      <c r="AM127" s="722"/>
      <c r="AN127" s="722" t="s">
        <v>1030</v>
      </c>
      <c r="AO127" s="722"/>
      <c r="AP127" s="722"/>
      <c r="AQ127" s="722"/>
      <c r="AR127" s="722"/>
      <c r="AS127" s="722"/>
      <c r="AT127" s="722"/>
      <c r="AU127" s="722" t="s">
        <v>1030</v>
      </c>
      <c r="AV127" s="722"/>
      <c r="AW127" s="722"/>
      <c r="AX127" s="722"/>
      <c r="AY127" s="722"/>
      <c r="AZ127" s="722"/>
      <c r="BA127" s="723"/>
    </row>
    <row r="128" spans="1:53" ht="6" customHeight="1">
      <c r="A128" s="730"/>
      <c r="B128" s="731"/>
      <c r="C128" s="731"/>
      <c r="D128" s="731"/>
      <c r="E128" s="731"/>
      <c r="F128" s="731"/>
      <c r="G128" s="731"/>
      <c r="H128" s="731"/>
      <c r="I128" s="731"/>
      <c r="J128" s="731"/>
      <c r="K128" s="732"/>
      <c r="L128" s="722"/>
      <c r="M128" s="722"/>
      <c r="N128" s="722"/>
      <c r="O128" s="722"/>
      <c r="P128" s="722"/>
      <c r="Q128" s="722"/>
      <c r="R128" s="722"/>
      <c r="S128" s="722"/>
      <c r="T128" s="722"/>
      <c r="U128" s="722"/>
      <c r="V128" s="722"/>
      <c r="W128" s="722"/>
      <c r="X128" s="722"/>
      <c r="Y128" s="722"/>
      <c r="Z128" s="722"/>
      <c r="AA128" s="722"/>
      <c r="AB128" s="722"/>
      <c r="AC128" s="722"/>
      <c r="AD128" s="722"/>
      <c r="AE128" s="722"/>
      <c r="AF128" s="722"/>
      <c r="AG128" s="722"/>
      <c r="AH128" s="722"/>
      <c r="AI128" s="722"/>
      <c r="AJ128" s="722"/>
      <c r="AK128" s="722"/>
      <c r="AL128" s="722"/>
      <c r="AM128" s="722"/>
      <c r="AN128" s="722"/>
      <c r="AO128" s="722"/>
      <c r="AP128" s="722"/>
      <c r="AQ128" s="722"/>
      <c r="AR128" s="722"/>
      <c r="AS128" s="722"/>
      <c r="AT128" s="722"/>
      <c r="AU128" s="722"/>
      <c r="AV128" s="722"/>
      <c r="AW128" s="722"/>
      <c r="AX128" s="722"/>
      <c r="AY128" s="722"/>
      <c r="AZ128" s="722"/>
      <c r="BA128" s="723"/>
    </row>
    <row r="129" spans="1:53" ht="6" customHeight="1">
      <c r="A129" s="733" t="s">
        <v>1032</v>
      </c>
      <c r="B129" s="734"/>
      <c r="C129" s="734"/>
      <c r="D129" s="734"/>
      <c r="E129" s="734"/>
      <c r="F129" s="734"/>
      <c r="G129" s="734"/>
      <c r="H129" s="734"/>
      <c r="I129" s="734"/>
      <c r="J129" s="734"/>
      <c r="K129" s="735"/>
      <c r="L129" s="741">
        <f>INT(L124/3)</f>
        <v>5</v>
      </c>
      <c r="M129" s="724"/>
      <c r="N129" s="724"/>
      <c r="O129" s="724"/>
      <c r="P129" s="724"/>
      <c r="Q129" s="724"/>
      <c r="R129" s="724"/>
      <c r="S129" s="724">
        <f>INT(S124/3)</f>
        <v>4</v>
      </c>
      <c r="T129" s="724"/>
      <c r="U129" s="724"/>
      <c r="V129" s="724"/>
      <c r="W129" s="724"/>
      <c r="X129" s="724"/>
      <c r="Y129" s="724"/>
      <c r="Z129" s="724">
        <f>INT(Z124/3)</f>
        <v>4</v>
      </c>
      <c r="AA129" s="724"/>
      <c r="AB129" s="724"/>
      <c r="AC129" s="724"/>
      <c r="AD129" s="724"/>
      <c r="AE129" s="724"/>
      <c r="AF129" s="724"/>
      <c r="AG129" s="724">
        <f>INT(AG124/3)</f>
        <v>3</v>
      </c>
      <c r="AH129" s="724"/>
      <c r="AI129" s="724"/>
      <c r="AJ129" s="724"/>
      <c r="AK129" s="724"/>
      <c r="AL129" s="724"/>
      <c r="AM129" s="724"/>
      <c r="AN129" s="724">
        <f>INT(AN124/3)</f>
        <v>4</v>
      </c>
      <c r="AO129" s="724"/>
      <c r="AP129" s="724"/>
      <c r="AQ129" s="724"/>
      <c r="AR129" s="724"/>
      <c r="AS129" s="724"/>
      <c r="AT129" s="724"/>
      <c r="AU129" s="724">
        <f>INT(AU124/3)</f>
        <v>3</v>
      </c>
      <c r="AV129" s="724"/>
      <c r="AW129" s="724"/>
      <c r="AX129" s="724"/>
      <c r="AY129" s="724"/>
      <c r="AZ129" s="724"/>
      <c r="BA129" s="724"/>
    </row>
    <row r="130" spans="1:53" ht="6" customHeight="1">
      <c r="A130" s="736"/>
      <c r="B130" s="603"/>
      <c r="C130" s="603"/>
      <c r="D130" s="603"/>
      <c r="E130" s="603"/>
      <c r="F130" s="603"/>
      <c r="G130" s="603"/>
      <c r="H130" s="603"/>
      <c r="I130" s="603"/>
      <c r="J130" s="603"/>
      <c r="K130" s="737"/>
      <c r="L130" s="742"/>
      <c r="M130" s="725"/>
      <c r="N130" s="725"/>
      <c r="O130" s="725"/>
      <c r="P130" s="725"/>
      <c r="Q130" s="725"/>
      <c r="R130" s="725"/>
      <c r="S130" s="725"/>
      <c r="T130" s="725"/>
      <c r="U130" s="725"/>
      <c r="V130" s="725"/>
      <c r="W130" s="725"/>
      <c r="X130" s="725"/>
      <c r="Y130" s="725"/>
      <c r="Z130" s="725"/>
      <c r="AA130" s="725"/>
      <c r="AB130" s="725"/>
      <c r="AC130" s="725"/>
      <c r="AD130" s="725"/>
      <c r="AE130" s="725"/>
      <c r="AF130" s="725"/>
      <c r="AG130" s="725"/>
      <c r="AH130" s="725"/>
      <c r="AI130" s="725"/>
      <c r="AJ130" s="725"/>
      <c r="AK130" s="725"/>
      <c r="AL130" s="725"/>
      <c r="AM130" s="725"/>
      <c r="AN130" s="725"/>
      <c r="AO130" s="725"/>
      <c r="AP130" s="725"/>
      <c r="AQ130" s="725"/>
      <c r="AR130" s="725"/>
      <c r="AS130" s="725"/>
      <c r="AT130" s="725"/>
      <c r="AU130" s="725"/>
      <c r="AV130" s="725"/>
      <c r="AW130" s="725"/>
      <c r="AX130" s="725"/>
      <c r="AY130" s="725"/>
      <c r="AZ130" s="725"/>
      <c r="BA130" s="725"/>
    </row>
    <row r="131" spans="1:53" ht="6" customHeight="1">
      <c r="A131" s="736"/>
      <c r="B131" s="603"/>
      <c r="C131" s="603"/>
      <c r="D131" s="603"/>
      <c r="E131" s="603"/>
      <c r="F131" s="603"/>
      <c r="G131" s="603"/>
      <c r="H131" s="603"/>
      <c r="I131" s="603"/>
      <c r="J131" s="603"/>
      <c r="K131" s="737"/>
      <c r="L131" s="742"/>
      <c r="M131" s="725"/>
      <c r="N131" s="725"/>
      <c r="O131" s="725"/>
      <c r="P131" s="725"/>
      <c r="Q131" s="725"/>
      <c r="R131" s="725"/>
      <c r="S131" s="725"/>
      <c r="T131" s="725"/>
      <c r="U131" s="725"/>
      <c r="V131" s="725"/>
      <c r="W131" s="725"/>
      <c r="X131" s="725"/>
      <c r="Y131" s="725"/>
      <c r="Z131" s="725"/>
      <c r="AA131" s="725"/>
      <c r="AB131" s="725"/>
      <c r="AC131" s="725"/>
      <c r="AD131" s="725"/>
      <c r="AE131" s="725"/>
      <c r="AF131" s="725"/>
      <c r="AG131" s="725"/>
      <c r="AH131" s="725"/>
      <c r="AI131" s="725"/>
      <c r="AJ131" s="725"/>
      <c r="AK131" s="725"/>
      <c r="AL131" s="725"/>
      <c r="AM131" s="725"/>
      <c r="AN131" s="725"/>
      <c r="AO131" s="725"/>
      <c r="AP131" s="725"/>
      <c r="AQ131" s="725"/>
      <c r="AR131" s="725"/>
      <c r="AS131" s="725"/>
      <c r="AT131" s="725"/>
      <c r="AU131" s="725"/>
      <c r="AV131" s="725"/>
      <c r="AW131" s="725"/>
      <c r="AX131" s="725"/>
      <c r="AY131" s="725"/>
      <c r="AZ131" s="725"/>
      <c r="BA131" s="725"/>
    </row>
    <row r="132" spans="1:53" ht="6" customHeight="1">
      <c r="A132" s="738"/>
      <c r="B132" s="739"/>
      <c r="C132" s="739"/>
      <c r="D132" s="739"/>
      <c r="E132" s="739"/>
      <c r="F132" s="739"/>
      <c r="G132" s="739"/>
      <c r="H132" s="739"/>
      <c r="I132" s="739"/>
      <c r="J132" s="739"/>
      <c r="K132" s="740"/>
      <c r="L132" s="743"/>
      <c r="M132" s="726"/>
      <c r="N132" s="726"/>
      <c r="O132" s="726"/>
      <c r="P132" s="726"/>
      <c r="Q132" s="726"/>
      <c r="R132" s="726"/>
      <c r="S132" s="726"/>
      <c r="T132" s="726"/>
      <c r="U132" s="726"/>
      <c r="V132" s="726"/>
      <c r="W132" s="726"/>
      <c r="X132" s="726"/>
      <c r="Y132" s="726"/>
      <c r="Z132" s="726"/>
      <c r="AA132" s="726"/>
      <c r="AB132" s="726"/>
      <c r="AC132" s="726"/>
      <c r="AD132" s="726"/>
      <c r="AE132" s="726"/>
      <c r="AF132" s="726"/>
      <c r="AG132" s="726"/>
      <c r="AH132" s="726"/>
      <c r="AI132" s="726"/>
      <c r="AJ132" s="726"/>
      <c r="AK132" s="726"/>
      <c r="AL132" s="726"/>
      <c r="AM132" s="726"/>
      <c r="AN132" s="726"/>
      <c r="AO132" s="726"/>
      <c r="AP132" s="726"/>
      <c r="AQ132" s="726"/>
      <c r="AR132" s="726"/>
      <c r="AS132" s="726"/>
      <c r="AT132" s="726"/>
      <c r="AU132" s="726"/>
      <c r="AV132" s="726"/>
      <c r="AW132" s="726"/>
      <c r="AX132" s="726"/>
      <c r="AY132" s="726"/>
      <c r="AZ132" s="726"/>
      <c r="BA132" s="726"/>
    </row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</sheetData>
  <sheetProtection password="E1BC" sheet="1" selectLockedCells="1"/>
  <mergeCells count="153">
    <mergeCell ref="AG129:AM132"/>
    <mergeCell ref="AN129:AT132"/>
    <mergeCell ref="AU129:BA132"/>
    <mergeCell ref="A127:K128"/>
    <mergeCell ref="A129:K132"/>
    <mergeCell ref="L129:R132"/>
    <mergeCell ref="S129:Y132"/>
    <mergeCell ref="Z129:AF132"/>
    <mergeCell ref="AN127:AT128"/>
    <mergeCell ref="AU121:BA123"/>
    <mergeCell ref="AU124:BA126"/>
    <mergeCell ref="AD99:AK102"/>
    <mergeCell ref="AU127:BA128"/>
    <mergeCell ref="L127:R128"/>
    <mergeCell ref="S127:Y128"/>
    <mergeCell ref="Z127:AF128"/>
    <mergeCell ref="AG127:AM128"/>
    <mergeCell ref="AG121:AM123"/>
    <mergeCell ref="AN121:AT123"/>
    <mergeCell ref="A124:K126"/>
    <mergeCell ref="L124:R126"/>
    <mergeCell ref="S124:Y126"/>
    <mergeCell ref="Z124:AF126"/>
    <mergeCell ref="AG124:AM126"/>
    <mergeCell ref="AN124:AT126"/>
    <mergeCell ref="A121:K123"/>
    <mergeCell ref="L121:R123"/>
    <mergeCell ref="S121:Y123"/>
    <mergeCell ref="Z121:AF123"/>
    <mergeCell ref="L118:R120"/>
    <mergeCell ref="S118:Y120"/>
    <mergeCell ref="Z118:AF120"/>
    <mergeCell ref="A118:K120"/>
    <mergeCell ref="AG118:AM120"/>
    <mergeCell ref="AN118:AT120"/>
    <mergeCell ref="AU118:BA120"/>
    <mergeCell ref="A115:K117"/>
    <mergeCell ref="L115:R117"/>
    <mergeCell ref="S115:Y117"/>
    <mergeCell ref="Z115:AF117"/>
    <mergeCell ref="AG115:AM117"/>
    <mergeCell ref="AN115:AT117"/>
    <mergeCell ref="AU115:BA117"/>
    <mergeCell ref="AN112:AT114"/>
    <mergeCell ref="A105:BA108"/>
    <mergeCell ref="A109:K111"/>
    <mergeCell ref="L109:R111"/>
    <mergeCell ref="S109:Y111"/>
    <mergeCell ref="Z109:AF111"/>
    <mergeCell ref="AU112:BA114"/>
    <mergeCell ref="A112:K114"/>
    <mergeCell ref="L112:R114"/>
    <mergeCell ref="S112:Y114"/>
    <mergeCell ref="Z112:AF114"/>
    <mergeCell ref="AG112:AM114"/>
    <mergeCell ref="AG109:AM111"/>
    <mergeCell ref="AN109:AT111"/>
    <mergeCell ref="AU109:BA111"/>
    <mergeCell ref="A93:AE95"/>
    <mergeCell ref="AF93:AH95"/>
    <mergeCell ref="AI93:AJ95"/>
    <mergeCell ref="AM93:BA95"/>
    <mergeCell ref="B99:V103"/>
    <mergeCell ref="B97:V98"/>
    <mergeCell ref="AL99:BA102"/>
    <mergeCell ref="A90:AE92"/>
    <mergeCell ref="AF90:AH92"/>
    <mergeCell ref="AI90:AJ92"/>
    <mergeCell ref="AM90:BA92"/>
    <mergeCell ref="A87:AE89"/>
    <mergeCell ref="AF87:AH89"/>
    <mergeCell ref="AI87:AJ89"/>
    <mergeCell ref="AM87:BA89"/>
    <mergeCell ref="A84:AE86"/>
    <mergeCell ref="AF84:AH86"/>
    <mergeCell ref="AI84:AJ86"/>
    <mergeCell ref="AM84:BA86"/>
    <mergeCell ref="Z63:AT65"/>
    <mergeCell ref="A66:W68"/>
    <mergeCell ref="A81:AE83"/>
    <mergeCell ref="AF81:AH83"/>
    <mergeCell ref="AI81:AJ83"/>
    <mergeCell ref="AM81:BA83"/>
    <mergeCell ref="A78:AE80"/>
    <mergeCell ref="AF78:AH80"/>
    <mergeCell ref="AI78:AJ80"/>
    <mergeCell ref="AM78:BA80"/>
    <mergeCell ref="A54:W56"/>
    <mergeCell ref="Z54:AT56"/>
    <mergeCell ref="A75:AE77"/>
    <mergeCell ref="AF75:AH77"/>
    <mergeCell ref="AI75:AJ77"/>
    <mergeCell ref="AM75:BA77"/>
    <mergeCell ref="A60:W62"/>
    <mergeCell ref="Z60:AT62"/>
    <mergeCell ref="AU60:AZ62"/>
    <mergeCell ref="A63:W65"/>
    <mergeCell ref="M48:AB50"/>
    <mergeCell ref="AD48:AH50"/>
    <mergeCell ref="Z66:AT68"/>
    <mergeCell ref="AU66:AZ68"/>
    <mergeCell ref="A72:AJ74"/>
    <mergeCell ref="AM72:BA74"/>
    <mergeCell ref="AI48:AX50"/>
    <mergeCell ref="B49:D50"/>
    <mergeCell ref="AU63:AZ65"/>
    <mergeCell ref="E49:F50"/>
    <mergeCell ref="B42:F46"/>
    <mergeCell ref="H42:L45"/>
    <mergeCell ref="M42:AB44"/>
    <mergeCell ref="AD42:AH45"/>
    <mergeCell ref="AU54:AZ56"/>
    <mergeCell ref="A57:W59"/>
    <mergeCell ref="Z57:AT59"/>
    <mergeCell ref="AU57:AZ59"/>
    <mergeCell ref="B47:F48"/>
    <mergeCell ref="H48:L50"/>
    <mergeCell ref="W33:AA35"/>
    <mergeCell ref="AI42:AX44"/>
    <mergeCell ref="M45:AB47"/>
    <mergeCell ref="AI45:AX47"/>
    <mergeCell ref="H46:L47"/>
    <mergeCell ref="AD46:AH47"/>
    <mergeCell ref="A24:BB27"/>
    <mergeCell ref="AB33:BB35"/>
    <mergeCell ref="A36:B38"/>
    <mergeCell ref="C36:P38"/>
    <mergeCell ref="Q36:V38"/>
    <mergeCell ref="W36:AA38"/>
    <mergeCell ref="AB36:BB38"/>
    <mergeCell ref="A33:B35"/>
    <mergeCell ref="C33:P35"/>
    <mergeCell ref="Q33:V35"/>
    <mergeCell ref="AH15:AP17"/>
    <mergeCell ref="AH7:AP11"/>
    <mergeCell ref="AQ7:BA11"/>
    <mergeCell ref="A30:B32"/>
    <mergeCell ref="C30:P32"/>
    <mergeCell ref="Q30:V32"/>
    <mergeCell ref="W30:AA32"/>
    <mergeCell ref="AB30:BB32"/>
    <mergeCell ref="AH18:AP20"/>
    <mergeCell ref="AQ18:BA20"/>
    <mergeCell ref="AQ15:BA17"/>
    <mergeCell ref="A28:P29"/>
    <mergeCell ref="Q28:V29"/>
    <mergeCell ref="W28:AA29"/>
    <mergeCell ref="AB28:BB29"/>
    <mergeCell ref="A1:AG20"/>
    <mergeCell ref="AH2:AP6"/>
    <mergeCell ref="AQ2:BA6"/>
    <mergeCell ref="AH12:AP14"/>
    <mergeCell ref="AQ12:BA14"/>
  </mergeCells>
  <conditionalFormatting sqref="A112:BA132">
    <cfRule type="cellIs" priority="7" dxfId="19" operator="equal">
      <formula>0</formula>
    </cfRule>
  </conditionalFormatting>
  <conditionalFormatting sqref="B49:D50 H48:L50 AD48:AH50">
    <cfRule type="cellIs" priority="6" dxfId="19" operator="equal" stopIfTrue="1">
      <formula>0</formula>
    </cfRule>
  </conditionalFormatting>
  <conditionalFormatting sqref="C30:BB38">
    <cfRule type="cellIs" priority="5" dxfId="19" operator="equal" stopIfTrue="1">
      <formula>0</formula>
    </cfRule>
  </conditionalFormatting>
  <conditionalFormatting sqref="A60:W62">
    <cfRule type="cellIs" priority="4" dxfId="19" operator="equal" stopIfTrue="1">
      <formula>0</formula>
    </cfRule>
  </conditionalFormatting>
  <conditionalFormatting sqref="AL99:BA102">
    <cfRule type="cellIs" priority="3" dxfId="19" operator="equal" stopIfTrue="1">
      <formula>0</formula>
    </cfRule>
  </conditionalFormatting>
  <conditionalFormatting sqref="Z57:AZ59">
    <cfRule type="cellIs" priority="2" dxfId="19" operator="equal" stopIfTrue="1">
      <formula>0</formula>
    </cfRule>
  </conditionalFormatting>
  <conditionalFormatting sqref="AF93:AH95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81"/>
  <sheetViews>
    <sheetView tabSelected="1" zoomScalePageLayoutView="0" workbookViewId="0" topLeftCell="A1">
      <selection activeCell="K5" sqref="K5:N5"/>
    </sheetView>
  </sheetViews>
  <sheetFormatPr defaultColWidth="9.00390625" defaultRowHeight="13.5"/>
  <cols>
    <col min="1" max="1" width="2.875" style="20" bestFit="1" customWidth="1"/>
    <col min="2" max="40" width="3.125" style="20" customWidth="1"/>
    <col min="41" max="49" width="3.125" style="0" customWidth="1"/>
    <col min="50" max="50" width="3.125" style="4" customWidth="1"/>
    <col min="51" max="57" width="3.125" style="0" customWidth="1"/>
    <col min="58" max="58" width="7.25390625" style="0" customWidth="1"/>
    <col min="59" max="59" width="6.75390625" style="0" customWidth="1"/>
    <col min="60" max="60" width="5.375" style="0" customWidth="1"/>
    <col min="61" max="74" width="3.125" style="0" customWidth="1"/>
  </cols>
  <sheetData>
    <row r="1" ht="13.5">
      <c r="AX1" s="5"/>
    </row>
    <row r="2" spans="1:50" ht="13.5">
      <c r="A2" s="21"/>
      <c r="B2" s="757" t="s">
        <v>77</v>
      </c>
      <c r="C2" s="757"/>
      <c r="D2" s="757"/>
      <c r="E2" s="757"/>
      <c r="F2" s="757"/>
      <c r="G2" s="757">
        <f>SUM(I3:J9)</f>
        <v>3</v>
      </c>
      <c r="H2" s="757"/>
      <c r="I2" s="757" t="s">
        <v>88</v>
      </c>
      <c r="J2" s="757"/>
      <c r="K2" s="757" t="s">
        <v>13</v>
      </c>
      <c r="L2" s="757"/>
      <c r="M2" s="757"/>
      <c r="N2" s="757"/>
      <c r="O2" s="94"/>
      <c r="P2" s="24"/>
      <c r="Q2" s="24"/>
      <c r="R2" s="24"/>
      <c r="V2" s="59"/>
      <c r="W2" s="59"/>
      <c r="X2" s="761" t="s">
        <v>46</v>
      </c>
      <c r="Y2" s="787"/>
      <c r="Z2" s="762"/>
      <c r="AG2" s="752" t="s">
        <v>1038</v>
      </c>
      <c r="AH2" s="752"/>
      <c r="AI2" s="752"/>
      <c r="AJ2" s="752"/>
      <c r="AK2" s="752"/>
      <c r="AL2" s="752"/>
      <c r="AM2" s="752"/>
      <c r="AN2" s="754" t="s">
        <v>1184</v>
      </c>
      <c r="AO2" s="754"/>
      <c r="AP2" s="754" t="s">
        <v>1188</v>
      </c>
      <c r="AQ2" s="754"/>
      <c r="AX2" s="5"/>
    </row>
    <row r="3" spans="1:43" ht="13.5">
      <c r="A3" s="21"/>
      <c r="B3" s="755" t="s">
        <v>825</v>
      </c>
      <c r="C3" s="755"/>
      <c r="D3" s="755"/>
      <c r="E3" s="755"/>
      <c r="F3" s="755"/>
      <c r="G3" s="755"/>
      <c r="H3" s="755"/>
      <c r="I3" s="755">
        <v>1</v>
      </c>
      <c r="J3" s="755"/>
      <c r="K3" s="755" t="s">
        <v>1446</v>
      </c>
      <c r="L3" s="755"/>
      <c r="M3" s="755"/>
      <c r="N3" s="755"/>
      <c r="O3" s="94"/>
      <c r="P3" s="24"/>
      <c r="Q3" s="24"/>
      <c r="R3" s="24"/>
      <c r="U3" s="8"/>
      <c r="V3" s="14"/>
      <c r="W3" s="14"/>
      <c r="X3" s="785" t="s">
        <v>247</v>
      </c>
      <c r="Y3" s="788"/>
      <c r="Z3" s="786"/>
      <c r="AC3" s="752" t="s">
        <v>1187</v>
      </c>
      <c r="AD3" s="752"/>
      <c r="AE3" s="752"/>
      <c r="AF3" s="756"/>
      <c r="AG3" s="755"/>
      <c r="AH3" s="755"/>
      <c r="AI3" s="755"/>
      <c r="AJ3" s="755"/>
      <c r="AK3" s="755"/>
      <c r="AL3" s="755"/>
      <c r="AM3" s="755"/>
      <c r="AN3" s="755"/>
      <c r="AO3" s="755"/>
      <c r="AP3" s="623"/>
      <c r="AQ3" s="623"/>
    </row>
    <row r="4" spans="1:43" ht="13.5">
      <c r="A4" s="21"/>
      <c r="B4" s="755" t="s">
        <v>832</v>
      </c>
      <c r="C4" s="755"/>
      <c r="D4" s="755"/>
      <c r="E4" s="755"/>
      <c r="F4" s="755"/>
      <c r="G4" s="755"/>
      <c r="H4" s="755"/>
      <c r="I4" s="755">
        <v>1</v>
      </c>
      <c r="J4" s="755"/>
      <c r="K4" s="755" t="s">
        <v>1447</v>
      </c>
      <c r="L4" s="755"/>
      <c r="M4" s="755"/>
      <c r="N4" s="755"/>
      <c r="O4" s="94"/>
      <c r="P4" s="24"/>
      <c r="Q4" s="24"/>
      <c r="R4" s="24"/>
      <c r="U4" s="8"/>
      <c r="V4" s="8"/>
      <c r="W4" s="8"/>
      <c r="X4" s="8"/>
      <c r="Y4" s="8"/>
      <c r="Z4" s="8"/>
      <c r="AA4" s="8"/>
      <c r="AB4" s="8"/>
      <c r="AC4" s="752" t="s">
        <v>306</v>
      </c>
      <c r="AD4" s="752"/>
      <c r="AE4" s="752"/>
      <c r="AF4" s="752"/>
      <c r="AG4" s="753"/>
      <c r="AH4" s="753"/>
      <c r="AI4" s="753"/>
      <c r="AJ4" s="753"/>
      <c r="AK4" s="753"/>
      <c r="AL4" s="753"/>
      <c r="AM4" s="753"/>
      <c r="AN4" s="750"/>
      <c r="AO4" s="751"/>
      <c r="AP4" s="116"/>
      <c r="AQ4" s="116"/>
    </row>
    <row r="5" spans="1:43" ht="13.5">
      <c r="A5" s="21"/>
      <c r="B5" s="755" t="s">
        <v>829</v>
      </c>
      <c r="C5" s="755"/>
      <c r="D5" s="755"/>
      <c r="E5" s="755"/>
      <c r="F5" s="755"/>
      <c r="G5" s="755"/>
      <c r="H5" s="755"/>
      <c r="I5" s="755">
        <v>1</v>
      </c>
      <c r="J5" s="755"/>
      <c r="K5" s="755" t="s">
        <v>1448</v>
      </c>
      <c r="L5" s="755"/>
      <c r="M5" s="755"/>
      <c r="N5" s="755"/>
      <c r="O5" s="94"/>
      <c r="P5" s="24"/>
      <c r="Q5" s="757" t="s">
        <v>1066</v>
      </c>
      <c r="R5" s="757"/>
      <c r="S5" s="757"/>
      <c r="T5" s="757"/>
      <c r="U5" s="755" t="s">
        <v>300</v>
      </c>
      <c r="V5" s="755"/>
      <c r="W5" s="755"/>
      <c r="X5" s="755"/>
      <c r="Y5" s="755"/>
      <c r="Z5" s="755"/>
      <c r="AA5" s="755"/>
      <c r="AC5" s="752" t="s">
        <v>1189</v>
      </c>
      <c r="AD5" s="752"/>
      <c r="AE5" s="752"/>
      <c r="AF5" s="752"/>
      <c r="AG5" s="753"/>
      <c r="AH5" s="753"/>
      <c r="AI5" s="753"/>
      <c r="AJ5" s="753"/>
      <c r="AK5" s="753"/>
      <c r="AL5" s="753"/>
      <c r="AM5" s="753"/>
      <c r="AN5" s="750"/>
      <c r="AO5" s="751"/>
      <c r="AP5" s="116"/>
      <c r="AQ5" s="116"/>
    </row>
    <row r="6" spans="1:43" ht="13.5">
      <c r="A6" s="22"/>
      <c r="B6" s="755"/>
      <c r="C6" s="755"/>
      <c r="D6" s="755"/>
      <c r="E6" s="755"/>
      <c r="F6" s="755"/>
      <c r="G6" s="755"/>
      <c r="H6" s="755"/>
      <c r="I6" s="755"/>
      <c r="J6" s="755"/>
      <c r="K6" s="750"/>
      <c r="L6" s="784"/>
      <c r="M6" s="784"/>
      <c r="N6" s="751"/>
      <c r="O6" s="94"/>
      <c r="P6" s="24"/>
      <c r="Q6" s="24"/>
      <c r="R6" s="24"/>
      <c r="AC6" s="752" t="s">
        <v>1190</v>
      </c>
      <c r="AD6" s="752"/>
      <c r="AE6" s="752"/>
      <c r="AF6" s="752"/>
      <c r="AG6" s="753"/>
      <c r="AH6" s="753"/>
      <c r="AI6" s="753"/>
      <c r="AJ6" s="753"/>
      <c r="AK6" s="753"/>
      <c r="AL6" s="753"/>
      <c r="AM6" s="753"/>
      <c r="AN6" s="750"/>
      <c r="AO6" s="751"/>
      <c r="AP6" s="116"/>
      <c r="AQ6" s="116"/>
    </row>
    <row r="7" spans="1:43" ht="13.5">
      <c r="A7" s="22"/>
      <c r="B7" s="755"/>
      <c r="C7" s="755"/>
      <c r="D7" s="755"/>
      <c r="E7" s="755"/>
      <c r="F7" s="755"/>
      <c r="G7" s="755"/>
      <c r="H7" s="755"/>
      <c r="I7" s="755"/>
      <c r="J7" s="755"/>
      <c r="K7" s="750"/>
      <c r="L7" s="784"/>
      <c r="M7" s="784"/>
      <c r="N7" s="751"/>
      <c r="O7" s="94"/>
      <c r="P7" s="24"/>
      <c r="Q7" s="814" t="s">
        <v>1195</v>
      </c>
      <c r="R7" s="814"/>
      <c r="S7" s="814"/>
      <c r="T7" s="808">
        <f>IF(ISERROR(IF(G2&gt;11,(G2-11)*200+'参照欄'!AM59,VLOOKUP('基本シート'!G2,'参照欄'!AL51:AM59,2,0))+'参照欄'!AM61+IF(AR42-50&lt;=0,0,(AR42-50)/10)+'参照欄'!AM62),0,IF(G2&gt;11,(G2-11)*200+'参照欄'!AM59,VLOOKUP('基本シート'!G2,'参照欄'!AL51:AM59,2,0))+'参照欄'!AM61+IF(AR42-50&lt;=0,0,(AR42-50)/10)+'参照欄'!AM62)</f>
        <v>0</v>
      </c>
      <c r="U7" s="809"/>
      <c r="V7" s="815"/>
      <c r="AC7" s="752" t="s">
        <v>1191</v>
      </c>
      <c r="AD7" s="752"/>
      <c r="AE7" s="752"/>
      <c r="AF7" s="752"/>
      <c r="AG7" s="753"/>
      <c r="AH7" s="753"/>
      <c r="AI7" s="753"/>
      <c r="AJ7" s="753"/>
      <c r="AK7" s="753"/>
      <c r="AL7" s="753"/>
      <c r="AM7" s="753"/>
      <c r="AN7" s="750"/>
      <c r="AO7" s="751"/>
      <c r="AP7" s="116"/>
      <c r="AQ7" s="116"/>
    </row>
    <row r="8" spans="1:60" ht="13.5">
      <c r="A8" s="22"/>
      <c r="B8" s="755"/>
      <c r="C8" s="755"/>
      <c r="D8" s="755"/>
      <c r="E8" s="755"/>
      <c r="F8" s="755"/>
      <c r="G8" s="755"/>
      <c r="H8" s="755"/>
      <c r="I8" s="755"/>
      <c r="J8" s="755"/>
      <c r="K8" s="750"/>
      <c r="L8" s="784"/>
      <c r="M8" s="784"/>
      <c r="N8" s="751"/>
      <c r="O8" s="94"/>
      <c r="P8" s="24"/>
      <c r="Q8" s="814"/>
      <c r="R8" s="814"/>
      <c r="S8" s="814"/>
      <c r="T8" s="816"/>
      <c r="U8" s="817"/>
      <c r="V8" s="818"/>
      <c r="AC8" s="752" t="s">
        <v>1192</v>
      </c>
      <c r="AD8" s="752"/>
      <c r="AE8" s="752"/>
      <c r="AF8" s="752"/>
      <c r="AG8" s="753"/>
      <c r="AH8" s="753"/>
      <c r="AI8" s="753"/>
      <c r="AJ8" s="753"/>
      <c r="AK8" s="753"/>
      <c r="AL8" s="753"/>
      <c r="AM8" s="753"/>
      <c r="AN8" s="750"/>
      <c r="AO8" s="751"/>
      <c r="AP8" s="116"/>
      <c r="AQ8" s="116"/>
      <c r="BH8" s="8"/>
    </row>
    <row r="9" spans="1:60" ht="13.5">
      <c r="A9" s="22"/>
      <c r="B9" s="755"/>
      <c r="C9" s="755"/>
      <c r="D9" s="755"/>
      <c r="E9" s="755"/>
      <c r="F9" s="755"/>
      <c r="G9" s="755"/>
      <c r="H9" s="755"/>
      <c r="I9" s="755"/>
      <c r="J9" s="755"/>
      <c r="K9" s="750"/>
      <c r="L9" s="784"/>
      <c r="M9" s="784"/>
      <c r="N9" s="751"/>
      <c r="O9" s="94"/>
      <c r="P9" s="24"/>
      <c r="Q9" s="24"/>
      <c r="R9" s="24"/>
      <c r="AC9" s="752" t="s">
        <v>1193</v>
      </c>
      <c r="AD9" s="752"/>
      <c r="AE9" s="752"/>
      <c r="AF9" s="752"/>
      <c r="AG9" s="753"/>
      <c r="AH9" s="753"/>
      <c r="AI9" s="753"/>
      <c r="AJ9" s="753"/>
      <c r="AK9" s="753"/>
      <c r="AL9" s="753"/>
      <c r="AM9" s="753"/>
      <c r="AN9" s="750"/>
      <c r="AO9" s="751"/>
      <c r="AP9" s="116"/>
      <c r="AQ9" s="116"/>
      <c r="BH9" s="8"/>
    </row>
    <row r="10" spans="2:60" ht="13.5">
      <c r="B10" s="23">
        <f>IF(AND(B3=B4,B4=B5),2,IF(B3=B4,1,0))</f>
        <v>0</v>
      </c>
      <c r="AC10" s="752" t="s">
        <v>1194</v>
      </c>
      <c r="AD10" s="752"/>
      <c r="AE10" s="752"/>
      <c r="AF10" s="752"/>
      <c r="AG10" s="753"/>
      <c r="AH10" s="753"/>
      <c r="AI10" s="753"/>
      <c r="AJ10" s="753"/>
      <c r="AK10" s="753"/>
      <c r="AL10" s="753"/>
      <c r="AM10" s="753"/>
      <c r="AN10" s="750"/>
      <c r="AO10" s="751"/>
      <c r="AP10" s="116"/>
      <c r="AQ10" s="116"/>
      <c r="BH10" s="8"/>
    </row>
    <row r="11" spans="2:60" ht="13.5">
      <c r="B11" s="785" t="s">
        <v>80</v>
      </c>
      <c r="C11" s="788"/>
      <c r="D11" s="786"/>
      <c r="E11" s="785" t="s">
        <v>0</v>
      </c>
      <c r="F11" s="786"/>
      <c r="G11" s="785" t="s">
        <v>1</v>
      </c>
      <c r="H11" s="786"/>
      <c r="I11" s="785" t="s">
        <v>2</v>
      </c>
      <c r="J11" s="786"/>
      <c r="K11" s="785" t="s">
        <v>3</v>
      </c>
      <c r="L11" s="786"/>
      <c r="M11" s="785" t="s">
        <v>78</v>
      </c>
      <c r="N11" s="786"/>
      <c r="O11" s="785" t="s">
        <v>5</v>
      </c>
      <c r="P11" s="786"/>
      <c r="BH11" s="8"/>
    </row>
    <row r="12" spans="2:60" ht="13.5">
      <c r="B12" s="785" t="s">
        <v>82</v>
      </c>
      <c r="C12" s="788"/>
      <c r="D12" s="786"/>
      <c r="E12" s="785">
        <f>IF(ISERROR(SUM(VLOOKUP($B$3,'参照欄'!$B:$I,3,0)+VLOOKUP($B$4,'参照欄'!$B:$I,3,0)+VLOOKUP($B$5,'参照欄'!$B:$I,3,0))+IF(R17=E$11,1,0)+E17+E18),0,SUM(VLOOKUP($B$3,'参照欄'!$B:$I,3,0)+VLOOKUP($B$4,'参照欄'!$B:$I,3,0)+VLOOKUP($B$5,'参照欄'!$B:$I,3,0))+IF(R17=E$11,1,0)+E17+E18)</f>
        <v>15</v>
      </c>
      <c r="F12" s="786"/>
      <c r="G12" s="785">
        <f>IF(ISERROR(SUM(VLOOKUP($B$3,'参照欄'!$B:$I,4,0)+VLOOKUP($B$4,'参照欄'!$B:$I,4,0)+VLOOKUP($B$5,'参照欄'!$B:$I,4,0))+IF($R$17=G$11,1,0)+G17+G18),0,SUM(VLOOKUP($B$3,'参照欄'!$B:$I,4,0)+VLOOKUP($B$4,'参照欄'!$B:$I,4,0)+VLOOKUP($B$5,'参照欄'!$B:$I,4,0))+IF($R$17=G$11,1,0)+G17+G18)</f>
        <v>13</v>
      </c>
      <c r="H12" s="786"/>
      <c r="I12" s="785">
        <f>IF(ISERROR(SUM(VLOOKUP($B$3,'参照欄'!$B:$I,5,0)+VLOOKUP($B$4,'参照欄'!$B:$I,5,0)+VLOOKUP($B$5,'参照欄'!$B:$I,5,0))+IF($R$17=I$11,1,0)+I17+I18),0,SUM(VLOOKUP($B$3,'参照欄'!$B:$I,5,0)+VLOOKUP($B$4,'参照欄'!$B:$I,5,0)+VLOOKUP($B$5,'参照欄'!$B:$I,5,0))+IF($R$17=I$11,1,0)+I17+I18)</f>
        <v>12</v>
      </c>
      <c r="J12" s="786"/>
      <c r="K12" s="785">
        <f>IF(ISERROR(SUM(VLOOKUP($B$3,'参照欄'!$B:$I,6,0)+VLOOKUP($B$4,'参照欄'!$B:$I,6,0)+VLOOKUP($B$5,'参照欄'!$B:$I,6,0))+IF($R$17=K$11,1,0)+K17+K18),0,SUM(VLOOKUP($B$3,'参照欄'!$B:$I,6,0)+VLOOKUP($B$4,'参照欄'!$B:$I,6,0)+VLOOKUP($B$5,'参照欄'!$B:$I,6,0))+IF($R$17=K$11,1,0)+K17+K18)</f>
        <v>10</v>
      </c>
      <c r="L12" s="786"/>
      <c r="M12" s="785">
        <f>IF(ISERROR(SUM(VLOOKUP($B$3,'参照欄'!$B:$I,7,0)+VLOOKUP($B$4,'参照欄'!$B:$I,7,0)+VLOOKUP($B$5,'参照欄'!$B:$I,7,0))+IF($R$17=M$11,1,0)+M17+M18),0,SUM(VLOOKUP($B$3,'参照欄'!$B:$I,7,0)+VLOOKUP($B$4,'参照欄'!$B:$I,7,0)+VLOOKUP($B$5,'参照欄'!$B:$I,7,0))+IF($R$17=M$11,1,0)+M17+M18)</f>
        <v>12</v>
      </c>
      <c r="N12" s="786"/>
      <c r="O12" s="785">
        <f>IF(ISERROR(SUM(VLOOKUP($B$3,'参照欄'!$B:$I,8,0)+VLOOKUP($B$4,'参照欄'!$B:$I,8,0)+VLOOKUP($B$5,'参照欄'!$B:$I,8,0))+IF($R$17=O$11,1,0)+O17+O18),0,SUM(VLOOKUP($B$3,'参照欄'!$B:$I,8,0)+VLOOKUP($B$4,'参照欄'!$B:$I,8,0)+VLOOKUP($B$5,'参照欄'!$B:$I,8,0))+IF($R$17=O$11,1,0)+O17+O18)</f>
        <v>11</v>
      </c>
      <c r="P12" s="786"/>
      <c r="BH12" s="8"/>
    </row>
    <row r="13" spans="2:60" ht="13.5">
      <c r="B13" s="785" t="s">
        <v>38</v>
      </c>
      <c r="C13" s="788"/>
      <c r="D13" s="786"/>
      <c r="E13" s="785">
        <f>INT(E12/3)</f>
        <v>5</v>
      </c>
      <c r="F13" s="786"/>
      <c r="G13" s="785">
        <f>INT(G12/3)</f>
        <v>4</v>
      </c>
      <c r="H13" s="786"/>
      <c r="I13" s="785">
        <f>INT(I12/3)</f>
        <v>4</v>
      </c>
      <c r="J13" s="786"/>
      <c r="K13" s="785">
        <f>INT(K12/3)</f>
        <v>3</v>
      </c>
      <c r="L13" s="786"/>
      <c r="M13" s="785">
        <f>INT(M12/3)</f>
        <v>4</v>
      </c>
      <c r="N13" s="786"/>
      <c r="O13" s="785">
        <f>INT(O12/3)</f>
        <v>3</v>
      </c>
      <c r="P13" s="786"/>
      <c r="BH13" s="8"/>
    </row>
    <row r="14" ht="13.5">
      <c r="BH14" s="8"/>
    </row>
    <row r="15" spans="2:60" ht="13.5" customHeight="1" thickBot="1">
      <c r="B15" s="28" t="s">
        <v>81</v>
      </c>
      <c r="J15" s="24"/>
      <c r="BH15" s="8"/>
    </row>
    <row r="16" spans="2:60" ht="13.5">
      <c r="B16" s="750"/>
      <c r="C16" s="784"/>
      <c r="D16" s="751"/>
      <c r="E16" s="786" t="s">
        <v>0</v>
      </c>
      <c r="F16" s="757"/>
      <c r="G16" s="757" t="s">
        <v>1</v>
      </c>
      <c r="H16" s="757"/>
      <c r="I16" s="757" t="s">
        <v>2</v>
      </c>
      <c r="J16" s="757"/>
      <c r="K16" s="757" t="s">
        <v>3</v>
      </c>
      <c r="L16" s="757"/>
      <c r="M16" s="757" t="s">
        <v>78</v>
      </c>
      <c r="N16" s="757"/>
      <c r="O16" s="757" t="s">
        <v>5</v>
      </c>
      <c r="P16" s="757"/>
      <c r="R16" s="744" t="s">
        <v>79</v>
      </c>
      <c r="S16" s="745"/>
      <c r="T16" s="746"/>
      <c r="W16" s="744" t="s">
        <v>1344</v>
      </c>
      <c r="X16" s="745"/>
      <c r="Y16" s="746"/>
      <c r="BH16" s="8"/>
    </row>
    <row r="17" spans="2:60" ht="14.25" thickBot="1">
      <c r="B17" s="794" t="s">
        <v>97</v>
      </c>
      <c r="C17" s="795"/>
      <c r="D17" s="796"/>
      <c r="E17" s="751"/>
      <c r="F17" s="755"/>
      <c r="G17" s="751"/>
      <c r="H17" s="755"/>
      <c r="I17" s="751"/>
      <c r="J17" s="755"/>
      <c r="K17" s="751"/>
      <c r="L17" s="755"/>
      <c r="M17" s="751"/>
      <c r="N17" s="755"/>
      <c r="O17" s="751"/>
      <c r="P17" s="755"/>
      <c r="R17" s="747" t="s">
        <v>78</v>
      </c>
      <c r="S17" s="748"/>
      <c r="T17" s="749"/>
      <c r="W17" s="747"/>
      <c r="X17" s="748"/>
      <c r="Y17" s="749"/>
      <c r="BH17" s="8"/>
    </row>
    <row r="18" spans="2:60" ht="13.5">
      <c r="B18" s="794" t="s">
        <v>1197</v>
      </c>
      <c r="C18" s="795"/>
      <c r="D18" s="796"/>
      <c r="E18" s="755"/>
      <c r="F18" s="755"/>
      <c r="G18" s="755"/>
      <c r="H18" s="755"/>
      <c r="I18" s="755"/>
      <c r="J18" s="755"/>
      <c r="K18" s="755"/>
      <c r="L18" s="755"/>
      <c r="M18" s="755"/>
      <c r="N18" s="755"/>
      <c r="O18" s="755"/>
      <c r="P18" s="755"/>
      <c r="BH18" s="8"/>
    </row>
    <row r="19" ht="14.25" thickBot="1">
      <c r="BH19" s="8"/>
    </row>
    <row r="20" spans="2:64" ht="13.5" customHeight="1">
      <c r="B20" s="800" t="s">
        <v>105</v>
      </c>
      <c r="C20" s="801"/>
      <c r="D20" s="801"/>
      <c r="E20" s="801"/>
      <c r="F20" s="801"/>
      <c r="G20" s="801"/>
      <c r="H20" s="801"/>
      <c r="I20" s="35"/>
      <c r="J20" s="35"/>
      <c r="K20" s="801" t="s">
        <v>83</v>
      </c>
      <c r="L20" s="801"/>
      <c r="M20" s="801" t="s">
        <v>84</v>
      </c>
      <c r="N20" s="801"/>
      <c r="O20" s="801" t="s">
        <v>65</v>
      </c>
      <c r="P20" s="801"/>
      <c r="Q20" s="801" t="s">
        <v>107</v>
      </c>
      <c r="R20" s="801"/>
      <c r="S20" s="801" t="s">
        <v>85</v>
      </c>
      <c r="T20" s="801"/>
      <c r="U20" s="801" t="s">
        <v>86</v>
      </c>
      <c r="V20" s="801"/>
      <c r="W20" s="801" t="s">
        <v>108</v>
      </c>
      <c r="X20" s="801"/>
      <c r="Y20" s="801" t="s">
        <v>41</v>
      </c>
      <c r="Z20" s="801"/>
      <c r="AA20" s="801" t="s">
        <v>42</v>
      </c>
      <c r="AB20" s="801"/>
      <c r="AC20" s="776" t="s">
        <v>241</v>
      </c>
      <c r="AD20" s="777"/>
      <c r="AE20" s="776" t="s">
        <v>242</v>
      </c>
      <c r="AF20" s="777"/>
      <c r="AG20" s="776" t="s">
        <v>115</v>
      </c>
      <c r="AH20" s="805"/>
      <c r="AI20" s="109" t="s">
        <v>98</v>
      </c>
      <c r="AJ20" s="37" t="s">
        <v>99</v>
      </c>
      <c r="AK20" s="37" t="s">
        <v>109</v>
      </c>
      <c r="AL20" s="37" t="s">
        <v>100</v>
      </c>
      <c r="AM20" s="37" t="s">
        <v>101</v>
      </c>
      <c r="AN20" s="37" t="s">
        <v>110</v>
      </c>
      <c r="AO20" s="37" t="s">
        <v>102</v>
      </c>
      <c r="AP20" s="37" t="s">
        <v>111</v>
      </c>
      <c r="AQ20" s="38" t="s">
        <v>103</v>
      </c>
      <c r="AR20" s="821" t="s">
        <v>1184</v>
      </c>
      <c r="AS20" s="822"/>
      <c r="AX20"/>
      <c r="BL20" s="8"/>
    </row>
    <row r="21" spans="2:64" ht="13.5">
      <c r="B21" s="768" t="s">
        <v>114</v>
      </c>
      <c r="C21" s="754"/>
      <c r="D21" s="754"/>
      <c r="E21" s="754"/>
      <c r="F21" s="754"/>
      <c r="G21" s="754"/>
      <c r="H21" s="754"/>
      <c r="I21" s="761" t="s">
        <v>66</v>
      </c>
      <c r="J21" s="762"/>
      <c r="K21" s="757">
        <f>INT((G13+I13)/2)</f>
        <v>4</v>
      </c>
      <c r="L21" s="757"/>
      <c r="M21" s="757">
        <f>INT((G13+O13)/2)</f>
        <v>3</v>
      </c>
      <c r="N21" s="757"/>
      <c r="O21" s="757">
        <f>INT((K13+I13)/2)</f>
        <v>3</v>
      </c>
      <c r="P21" s="757"/>
      <c r="Q21" s="757">
        <f>INT((K13+O13)/2)</f>
        <v>3</v>
      </c>
      <c r="R21" s="757"/>
      <c r="S21" s="757">
        <f>G13+K13</f>
        <v>7</v>
      </c>
      <c r="T21" s="757"/>
      <c r="U21" s="757">
        <f>E12</f>
        <v>15</v>
      </c>
      <c r="V21" s="757"/>
      <c r="W21" s="757">
        <f>M12</f>
        <v>12</v>
      </c>
      <c r="X21" s="757"/>
      <c r="Y21" s="757"/>
      <c r="Z21" s="757"/>
      <c r="AA21" s="778"/>
      <c r="AB21" s="779"/>
      <c r="AC21" s="757"/>
      <c r="AD21" s="757"/>
      <c r="AE21" s="778"/>
      <c r="AF21" s="779"/>
      <c r="AG21" s="806" t="s">
        <v>116</v>
      </c>
      <c r="AH21" s="807"/>
      <c r="AI21" s="823"/>
      <c r="AJ21" s="824"/>
      <c r="AK21" s="824"/>
      <c r="AL21" s="824"/>
      <c r="AM21" s="824"/>
      <c r="AN21" s="824"/>
      <c r="AO21" s="824"/>
      <c r="AP21" s="824"/>
      <c r="AQ21" s="824"/>
      <c r="AR21" s="824"/>
      <c r="AS21" s="825"/>
      <c r="AX21"/>
      <c r="BL21" s="8"/>
    </row>
    <row r="22" spans="2:64" ht="13.5">
      <c r="B22" s="799" t="str">
        <f>B3</f>
        <v>アタッカー</v>
      </c>
      <c r="C22" s="757"/>
      <c r="D22" s="757"/>
      <c r="E22" s="757"/>
      <c r="F22" s="757"/>
      <c r="G22" s="757"/>
      <c r="H22" s="757"/>
      <c r="I22" s="785">
        <f>I3</f>
        <v>1</v>
      </c>
      <c r="J22" s="786"/>
      <c r="K22" s="771">
        <f>IF(ISERROR(VLOOKUP(B$22&amp;I$22,'参照欄'!$K:$S,2,0)),"",VLOOKUP(B$22&amp;I$22,'参照欄'!$K:$S,2,0))</f>
        <v>2</v>
      </c>
      <c r="L22" s="771"/>
      <c r="M22" s="771">
        <f>IF(ISERROR(VLOOKUP(B$22&amp;I$22,'参照欄'!$K:$S,3,0)),"",VLOOKUP(B$22&amp;I$22,'参照欄'!$K:$S,3,0))</f>
        <v>1</v>
      </c>
      <c r="N22" s="771"/>
      <c r="O22" s="771">
        <f>IF(ISERROR(VLOOKUP(B$22&amp;I$22,'参照欄'!$K:$S,4,0)),"",VLOOKUP(B$22&amp;I$22,'参照欄'!$K:$S,4,0))</f>
        <v>0</v>
      </c>
      <c r="P22" s="771"/>
      <c r="Q22" s="771">
        <f>IF(ISERROR(VLOOKUP(B$22&amp;I$22,'参照欄'!$K:$S,5,0)),"",VLOOKUP(B$22&amp;I$22,'参照欄'!$K:$S,5,0))</f>
        <v>0</v>
      </c>
      <c r="R22" s="771"/>
      <c r="S22" s="771">
        <f>IF(ISERROR(VLOOKUP(B$22&amp;I$22,'参照欄'!$K:$S,6,0)),"",VLOOKUP(B$22&amp;I$22,'参照欄'!$K:$S,6,0))</f>
        <v>1</v>
      </c>
      <c r="T22" s="771"/>
      <c r="U22" s="771">
        <f>IF(ISERROR(VLOOKUP(B$22&amp;I$22,'参照欄'!$K:$S,7,0)),"",VLOOKUP(B$22&amp;I$22,'参照欄'!$K:$S,7,0))</f>
        <v>8</v>
      </c>
      <c r="V22" s="771"/>
      <c r="W22" s="771">
        <f>IF(ISERROR(VLOOKUP(B$22&amp;I$22,'参照欄'!$K:$S,8,0)),"",VLOOKUP(B$22&amp;I$22,'参照欄'!$K:$S,8,0))</f>
        <v>5</v>
      </c>
      <c r="X22" s="771"/>
      <c r="Y22" s="771">
        <f>IF(ISERROR(VLOOKUP(B$22&amp;I$22,'参照欄'!$K:$S,9,0)),"",VLOOKUP(B$22&amp;I$22,'参照欄'!$K:$S,9,0))</f>
        <v>1</v>
      </c>
      <c r="Z22" s="771"/>
      <c r="AA22" s="780"/>
      <c r="AB22" s="781"/>
      <c r="AC22" s="757">
        <f>IF(ISERROR(VLOOKUP(B$22&amp;I$22,'参照欄'!$K:$T,10,0)),"",VLOOKUP(B$22&amp;I$22,'参照欄'!$K:$T,10,0))</f>
        <v>0</v>
      </c>
      <c r="AD22" s="757"/>
      <c r="AE22" s="780"/>
      <c r="AF22" s="781"/>
      <c r="AG22" s="750"/>
      <c r="AH22" s="784"/>
      <c r="AI22" s="823"/>
      <c r="AJ22" s="824"/>
      <c r="AK22" s="824"/>
      <c r="AL22" s="824"/>
      <c r="AM22" s="824"/>
      <c r="AN22" s="824"/>
      <c r="AO22" s="824"/>
      <c r="AP22" s="824"/>
      <c r="AQ22" s="824"/>
      <c r="AR22" s="824"/>
      <c r="AS22" s="825"/>
      <c r="AX22"/>
      <c r="BL22" s="8"/>
    </row>
    <row r="23" spans="2:64" ht="13.5">
      <c r="B23" s="799" t="str">
        <f>IF($B$10=0,B4,IF($B$10=1,B5,IF($B$10=2,B6)))</f>
        <v>ダークワン</v>
      </c>
      <c r="C23" s="757"/>
      <c r="D23" s="757"/>
      <c r="E23" s="757"/>
      <c r="F23" s="757"/>
      <c r="G23" s="757"/>
      <c r="H23" s="757"/>
      <c r="I23" s="785">
        <f>IF('基本シート'!$B$10=0,'基本シート'!I4,IF('基本シート'!$B$10=1,'基本シート'!I5,IF('基本シート'!$B$10=2,'基本シート'!I6)))</f>
        <v>1</v>
      </c>
      <c r="J23" s="786"/>
      <c r="K23" s="771">
        <f>IF(ISERROR(VLOOKUP(B$23&amp;I$23,'参照欄'!$K:$S,2,0)),"",VLOOKUP(B$23&amp;I$23,'参照欄'!$K:$S,2,0))</f>
        <v>1</v>
      </c>
      <c r="L23" s="771"/>
      <c r="M23" s="771">
        <f>IF(ISERROR(VLOOKUP(B$23&amp;I$23,'参照欄'!$K:$S,3,0)),"",VLOOKUP(B$23&amp;I$23,'参照欄'!$K:$S,3,0))</f>
        <v>0</v>
      </c>
      <c r="N23" s="771"/>
      <c r="O23" s="771">
        <f>IF(ISERROR(VLOOKUP(B$23&amp;I$23,'参照欄'!$K:$S,4,0)),"",VLOOKUP(B$23&amp;I$23,'参照欄'!$K:$S,4,0))</f>
        <v>1</v>
      </c>
      <c r="P23" s="771"/>
      <c r="Q23" s="771">
        <f>IF(ISERROR(VLOOKUP(B$23&amp;I$23,'参照欄'!$K:$S,5,0)),"",VLOOKUP(B$23&amp;I$23,'参照欄'!$K:$S,5,0))</f>
        <v>1</v>
      </c>
      <c r="R23" s="771"/>
      <c r="S23" s="771">
        <f>IF(ISERROR(VLOOKUP(B$23&amp;I$23,'参照欄'!$K:$S,6,0)),"",VLOOKUP(B$23&amp;I$23,'参照欄'!$K:$S,6,0))</f>
        <v>0</v>
      </c>
      <c r="T23" s="771"/>
      <c r="U23" s="771">
        <f>IF(ISERROR(VLOOKUP(B$23&amp;I$23,'参照欄'!$K:$S,7,0)),"",VLOOKUP(B$23&amp;I$23,'参照欄'!$K:$S,7,0))</f>
        <v>7</v>
      </c>
      <c r="V23" s="771"/>
      <c r="W23" s="771">
        <f>IF(ISERROR(VLOOKUP(B$23&amp;I$23,'参照欄'!$K:$S,8,0)),"",VLOOKUP(B$23&amp;I$23,'参照欄'!$K:$S,8,0))</f>
        <v>6</v>
      </c>
      <c r="X23" s="771"/>
      <c r="Y23" s="771">
        <f>IF(ISERROR(VLOOKUP(B$23&amp;I$23,'参照欄'!$K:$S,9,0)),"",VLOOKUP(B$23&amp;I$23,'参照欄'!$K:$S,9,0))</f>
        <v>1</v>
      </c>
      <c r="Z23" s="771"/>
      <c r="AA23" s="780"/>
      <c r="AB23" s="781"/>
      <c r="AC23" s="757">
        <f>IF(ISERROR(VLOOKUP(B$23&amp;I$23,'参照欄'!$K:$T,10,0)),"",VLOOKUP(B$23&amp;I$23,'参照欄'!$K:$T,10,0))</f>
        <v>1</v>
      </c>
      <c r="AD23" s="757"/>
      <c r="AE23" s="780"/>
      <c r="AF23" s="781"/>
      <c r="AG23" s="750"/>
      <c r="AH23" s="784"/>
      <c r="AI23" s="823"/>
      <c r="AJ23" s="824"/>
      <c r="AK23" s="824"/>
      <c r="AL23" s="824"/>
      <c r="AM23" s="824"/>
      <c r="AN23" s="824"/>
      <c r="AO23" s="824"/>
      <c r="AP23" s="824"/>
      <c r="AQ23" s="824"/>
      <c r="AR23" s="824"/>
      <c r="AS23" s="825"/>
      <c r="AX23"/>
      <c r="BL23" s="8"/>
    </row>
    <row r="24" spans="2:64" ht="13.5">
      <c r="B24" s="799" t="str">
        <f>IF($B$10=0,B5,IF($B$10=1,B6,IF($B$10=2,B7)))</f>
        <v>エージェント</v>
      </c>
      <c r="C24" s="757"/>
      <c r="D24" s="757"/>
      <c r="E24" s="757"/>
      <c r="F24" s="757"/>
      <c r="G24" s="757"/>
      <c r="H24" s="757"/>
      <c r="I24" s="785">
        <f>IF('基本シート'!$B$10=0,'基本シート'!I5,IF('基本シート'!$B$10=1,'基本シート'!I6,IF('基本シート'!$B$10=2,'基本シート'!I7)))</f>
        <v>1</v>
      </c>
      <c r="J24" s="786"/>
      <c r="K24" s="771">
        <f>IF(ISERROR(VLOOKUP(B$24&amp;I$24,'参照欄'!$K:$S,2,0)),"",VLOOKUP(B$24&amp;I$24,'参照欄'!$K:$S,2,0))</f>
        <v>1</v>
      </c>
      <c r="L24" s="771"/>
      <c r="M24" s="771">
        <f>IF(ISERROR(VLOOKUP(B$24&amp;I$24,'参照欄'!$K:$S,3,0)),"",VLOOKUP(B$24&amp;I$24,'参照欄'!$K:$S,3,0))</f>
        <v>0</v>
      </c>
      <c r="N24" s="771"/>
      <c r="O24" s="771">
        <f>IF(ISERROR(VLOOKUP(B$24&amp;I$24,'参照欄'!$K:$S,4,0)),"",VLOOKUP(B$24&amp;I$24,'参照欄'!$K:$S,4,0))</f>
        <v>1</v>
      </c>
      <c r="P24" s="771"/>
      <c r="Q24" s="771">
        <f>IF(ISERROR(VLOOKUP(B$24&amp;I$24,'参照欄'!$K:$S,5,0)),"",VLOOKUP(B$24&amp;I$24,'参照欄'!$K:$S,5,0))</f>
        <v>1</v>
      </c>
      <c r="R24" s="771"/>
      <c r="S24" s="771">
        <f>IF(ISERROR(VLOOKUP(B$24&amp;I$24,'参照欄'!$K:$S,6,0)),"",VLOOKUP(B$24&amp;I$24,'参照欄'!$K:$S,6,0))</f>
        <v>1</v>
      </c>
      <c r="T24" s="771"/>
      <c r="U24" s="771">
        <f>IF(ISERROR(VLOOKUP(B$24&amp;I$24,'参照欄'!$K:$S,7,0)),"",VLOOKUP(B$24&amp;I$24,'参照欄'!$K:$S,7,0))</f>
        <v>7</v>
      </c>
      <c r="V24" s="771"/>
      <c r="W24" s="771">
        <f>IF(ISERROR(VLOOKUP(B$24&amp;I$24,'参照欄'!$K:$S,8,0)),"",VLOOKUP(B$24&amp;I$24,'参照欄'!$K:$S,8,0))</f>
        <v>6</v>
      </c>
      <c r="X24" s="771"/>
      <c r="Y24" s="771">
        <f>IF(ISERROR(VLOOKUP(B$24&amp;I$24,'参照欄'!$K:$S,9,0)),"",VLOOKUP(B$24&amp;I$24,'参照欄'!$K:$S,9,0))</f>
        <v>1</v>
      </c>
      <c r="Z24" s="771"/>
      <c r="AA24" s="780"/>
      <c r="AB24" s="781"/>
      <c r="AC24" s="757">
        <f>IF(ISERROR(VLOOKUP(B$24&amp;I$24,'参照欄'!$K:$T,10,0)),"",VLOOKUP(B$24&amp;I$24,'参照欄'!$K:$T,10,0))</f>
        <v>0</v>
      </c>
      <c r="AD24" s="757"/>
      <c r="AE24" s="780"/>
      <c r="AF24" s="781"/>
      <c r="AG24" s="750"/>
      <c r="AH24" s="784"/>
      <c r="AI24" s="823"/>
      <c r="AJ24" s="824"/>
      <c r="AK24" s="824"/>
      <c r="AL24" s="824"/>
      <c r="AM24" s="824"/>
      <c r="AN24" s="824"/>
      <c r="AO24" s="824"/>
      <c r="AP24" s="824"/>
      <c r="AQ24" s="824"/>
      <c r="AR24" s="824"/>
      <c r="AS24" s="825"/>
      <c r="AX24"/>
      <c r="BL24" s="8"/>
    </row>
    <row r="25" spans="2:64" ht="13.5">
      <c r="B25" s="799">
        <f>IF($B$10=0,B6,IF($B$10=1,B7,IF($B$10=2,B8)))</f>
        <v>0</v>
      </c>
      <c r="C25" s="757"/>
      <c r="D25" s="757"/>
      <c r="E25" s="757"/>
      <c r="F25" s="757"/>
      <c r="G25" s="757"/>
      <c r="H25" s="757"/>
      <c r="I25" s="785">
        <f>IF('基本シート'!$B$10=0,'基本シート'!I6,IF('基本シート'!$B$10=1,'基本シート'!I7,IF('基本シート'!$B$10=2,'基本シート'!I8)))</f>
        <v>0</v>
      </c>
      <c r="J25" s="786"/>
      <c r="K25" s="771">
        <f>IF(ISERROR(VLOOKUP(B$25&amp;I$25,'参照欄'!$K:$S,2,0)),"",VLOOKUP(B$25&amp;I$25,'参照欄'!$K:$S,2,0))</f>
      </c>
      <c r="L25" s="771"/>
      <c r="M25" s="771">
        <f>IF(ISERROR(VLOOKUP(B$25&amp;I$25,'参照欄'!$K:$S,3,0)),"",VLOOKUP(B$25&amp;I$25,'参照欄'!$K:$S,3,0))</f>
      </c>
      <c r="N25" s="771"/>
      <c r="O25" s="771">
        <f>IF(ISERROR(VLOOKUP(B$25&amp;I$25,'参照欄'!$K:$S,4,0)),"",VLOOKUP(B$25&amp;I$25,'参照欄'!$K:$S,4,0))</f>
      </c>
      <c r="P25" s="771"/>
      <c r="Q25" s="771">
        <f>IF(ISERROR(VLOOKUP(B$25&amp;I$25,'参照欄'!$K:$S,5,0)),"",VLOOKUP(B$25&amp;I$25,'参照欄'!$K:$S,5,0))</f>
      </c>
      <c r="R25" s="771"/>
      <c r="S25" s="771">
        <f>IF(ISERROR(VLOOKUP(B$25&amp;I$25,'参照欄'!$K:$S,6,0)),"",VLOOKUP(B$25&amp;I$25,'参照欄'!$K:$S,6,0))</f>
      </c>
      <c r="T25" s="771"/>
      <c r="U25" s="771">
        <f>IF(ISERROR(VLOOKUP(B$25&amp;I$25,'参照欄'!$K:$S,7,0)),"",VLOOKUP(B$25&amp;I$25,'参照欄'!$K:$S,7,0))</f>
      </c>
      <c r="V25" s="771"/>
      <c r="W25" s="771">
        <f>IF(ISERROR(VLOOKUP(B$25&amp;I$25,'参照欄'!$K:$S,8,0)),"",VLOOKUP(B$25&amp;I$25,'参照欄'!$K:$S,8,0))</f>
      </c>
      <c r="X25" s="771"/>
      <c r="Y25" s="771">
        <f>IF(ISERROR(VLOOKUP(B$25&amp;I$25,'参照欄'!$K:$S,9,0)),"",VLOOKUP(B$25&amp;I$25,'参照欄'!$K:$S,9,0))</f>
      </c>
      <c r="Z25" s="771"/>
      <c r="AA25" s="780"/>
      <c r="AB25" s="781"/>
      <c r="AC25" s="757">
        <f>IF(ISERROR(VLOOKUP(B$25&amp;I$25,'参照欄'!$K:$T,10,0)),"",VLOOKUP(B$25&amp;I$25,'参照欄'!$K:$T,10,0))</f>
      </c>
      <c r="AD25" s="757"/>
      <c r="AE25" s="780"/>
      <c r="AF25" s="781"/>
      <c r="AG25" s="750"/>
      <c r="AH25" s="784"/>
      <c r="AI25" s="823"/>
      <c r="AJ25" s="824"/>
      <c r="AK25" s="824"/>
      <c r="AL25" s="824"/>
      <c r="AM25" s="824"/>
      <c r="AN25" s="824"/>
      <c r="AO25" s="824"/>
      <c r="AP25" s="824"/>
      <c r="AQ25" s="824"/>
      <c r="AR25" s="824"/>
      <c r="AS25" s="825"/>
      <c r="AX25"/>
      <c r="BL25" s="8"/>
    </row>
    <row r="26" spans="2:50" ht="13.5">
      <c r="B26" s="799">
        <f>IF($B$10=0,B7,IF($B$10=1,B8,IF($B$10=2,B9)))</f>
        <v>0</v>
      </c>
      <c r="C26" s="757"/>
      <c r="D26" s="757"/>
      <c r="E26" s="757"/>
      <c r="F26" s="757"/>
      <c r="G26" s="757"/>
      <c r="H26" s="757"/>
      <c r="I26" s="785">
        <f>IF('基本シート'!$B$10=0,'基本シート'!I7,IF('基本シート'!$B$10=1,'基本シート'!I8,IF('基本シート'!$B$10=2,'基本シート'!I9)))</f>
        <v>0</v>
      </c>
      <c r="J26" s="786"/>
      <c r="K26" s="771">
        <f>IF(ISERROR(VLOOKUP(B$26&amp;I$26,'参照欄'!$K:$S,2,0)),"",VLOOKUP(B$26&amp;I$26,'参照欄'!$K:$S,2,0))</f>
      </c>
      <c r="L26" s="771"/>
      <c r="M26" s="771">
        <f>IF(ISERROR(VLOOKUP(B$26&amp;I$26,'参照欄'!$K:$S,3,0)),"",VLOOKUP(B$26&amp;I$26,'参照欄'!$K:$S,3,0))</f>
      </c>
      <c r="N26" s="771"/>
      <c r="O26" s="771">
        <f>IF(ISERROR(VLOOKUP(B$26&amp;I$26,'参照欄'!$K:$S,4,0)),"",VLOOKUP(B$26&amp;I$26,'参照欄'!$K:$S,4,0))</f>
      </c>
      <c r="P26" s="771"/>
      <c r="Q26" s="771">
        <f>IF(ISERROR(VLOOKUP(B$26&amp;I$26,'参照欄'!$K:$S,5,0)),"",VLOOKUP(B$26&amp;I$26,'参照欄'!$K:$S,5,0))</f>
      </c>
      <c r="R26" s="771"/>
      <c r="S26" s="771">
        <f>IF(ISERROR(VLOOKUP(B$26&amp;I$26,'参照欄'!$K:$S,6,0)),"",VLOOKUP(B$26&amp;I$26,'参照欄'!$K:$S,6,0))</f>
      </c>
      <c r="T26" s="771"/>
      <c r="U26" s="771">
        <f>IF(ISERROR(VLOOKUP(B$26&amp;I$26,'参照欄'!$K:$S,7,0)),"",VLOOKUP(B$26&amp;I$26,'参照欄'!$K:$S,7,0))</f>
      </c>
      <c r="V26" s="771"/>
      <c r="W26" s="771">
        <f>IF(ISERROR(VLOOKUP(B$26&amp;I$26,'参照欄'!$K:$S,8,0)),"",VLOOKUP(B$26&amp;I$26,'参照欄'!$K:$S,8,0))</f>
      </c>
      <c r="X26" s="771"/>
      <c r="Y26" s="771">
        <f>IF(ISERROR(VLOOKUP(B$26&amp;I$26,'参照欄'!$K:$S,9,0)),"",VLOOKUP(B$26&amp;I$26,'参照欄'!$K:$S,9,0))</f>
      </c>
      <c r="Z26" s="771"/>
      <c r="AA26" s="780"/>
      <c r="AB26" s="781"/>
      <c r="AC26" s="757">
        <f>IF(ISERROR(VLOOKUP(B$26&amp;I$26,'参照欄'!$K:$T,10,0)),"",VLOOKUP(B$26&amp;I$26,'参照欄'!$K:$T,10,0))</f>
      </c>
      <c r="AD26" s="757"/>
      <c r="AE26" s="780"/>
      <c r="AF26" s="781"/>
      <c r="AG26" s="750"/>
      <c r="AH26" s="784"/>
      <c r="AI26" s="823"/>
      <c r="AJ26" s="824"/>
      <c r="AK26" s="824"/>
      <c r="AL26" s="824"/>
      <c r="AM26" s="824"/>
      <c r="AN26" s="824"/>
      <c r="AO26" s="824"/>
      <c r="AP26" s="824"/>
      <c r="AQ26" s="824"/>
      <c r="AR26" s="824"/>
      <c r="AS26" s="825"/>
      <c r="AX26"/>
    </row>
    <row r="27" spans="2:50" ht="13.5">
      <c r="B27" s="799">
        <f>IF($B$10=0,B8,IF($B$10=1,B9,IF($B$10=2,"")))</f>
        <v>0</v>
      </c>
      <c r="C27" s="757"/>
      <c r="D27" s="757"/>
      <c r="E27" s="757"/>
      <c r="F27" s="757"/>
      <c r="G27" s="757"/>
      <c r="H27" s="757"/>
      <c r="I27" s="785">
        <f>IF('基本シート'!$B$10=0,'基本シート'!I8,IF('基本シート'!$B$10=1,'基本シート'!I9,IF('基本シート'!$B$10=2,"")))</f>
        <v>0</v>
      </c>
      <c r="J27" s="786"/>
      <c r="K27" s="771">
        <f>IF(ISERROR(VLOOKUP(B$27&amp;I$27,'参照欄'!$K:$S,2,0)),"",VLOOKUP(B$27&amp;I$27,'参照欄'!$K:$S,2,0))</f>
      </c>
      <c r="L27" s="771"/>
      <c r="M27" s="771">
        <f>IF(ISERROR(VLOOKUP(B$27&amp;I$27,'参照欄'!$K:$S,3,0)),"",VLOOKUP(B$27&amp;I$27,'参照欄'!$K:$S,3,0))</f>
      </c>
      <c r="N27" s="771"/>
      <c r="O27" s="771">
        <f>IF(ISERROR(VLOOKUP(B$27&amp;I$27,'参照欄'!$K:$S,4,0)),"",VLOOKUP(B$27&amp;I$27,'参照欄'!$K:$S,4,0))</f>
      </c>
      <c r="P27" s="771"/>
      <c r="Q27" s="771">
        <f>IF(ISERROR(VLOOKUP(B$27&amp;I$27,'参照欄'!$K:$S,5,0)),"",VLOOKUP(B$27&amp;I$27,'参照欄'!$K:$S,5,0))</f>
      </c>
      <c r="R27" s="771"/>
      <c r="S27" s="771">
        <f>IF(ISERROR(VLOOKUP(B$27&amp;I$27,'参照欄'!$K:$S,6,0)),"",VLOOKUP(B$27&amp;I$27,'参照欄'!$K:$S,6,0))</f>
      </c>
      <c r="T27" s="771"/>
      <c r="U27" s="771">
        <f>IF(ISERROR(VLOOKUP(B$27&amp;I$27,'参照欄'!$K:$S,7,0)),"",VLOOKUP(B$27&amp;I$27,'参照欄'!$K:$S,7,0))</f>
      </c>
      <c r="V27" s="771"/>
      <c r="W27" s="771">
        <f>IF(ISERROR(VLOOKUP(B$27&amp;I$27,'参照欄'!$K:$S,8,0)),"",VLOOKUP(B$27&amp;I$27,'参照欄'!$K:$S,8,0))</f>
      </c>
      <c r="X27" s="771"/>
      <c r="Y27" s="771">
        <f>IF(ISERROR(VLOOKUP(B$27&amp;I$27,'参照欄'!$K:$S,9,0)),"",VLOOKUP(B$27&amp;I$27,'参照欄'!$K:$S,9,0))</f>
      </c>
      <c r="Z27" s="771"/>
      <c r="AA27" s="780"/>
      <c r="AB27" s="781"/>
      <c r="AC27" s="757">
        <f>IF(ISERROR(VLOOKUP(B$27&amp;I$27,'参照欄'!$K:$T,10,0)),"",VLOOKUP(B$27&amp;I$27,'参照欄'!$K:$T,10,0))</f>
      </c>
      <c r="AD27" s="757"/>
      <c r="AE27" s="780"/>
      <c r="AF27" s="781"/>
      <c r="AG27" s="750"/>
      <c r="AH27" s="784"/>
      <c r="AI27" s="823"/>
      <c r="AJ27" s="824"/>
      <c r="AK27" s="824"/>
      <c r="AL27" s="824"/>
      <c r="AM27" s="824"/>
      <c r="AN27" s="824"/>
      <c r="AO27" s="824"/>
      <c r="AP27" s="824"/>
      <c r="AQ27" s="824"/>
      <c r="AR27" s="824"/>
      <c r="AS27" s="825"/>
      <c r="AX27"/>
    </row>
    <row r="28" spans="2:50" ht="13.5">
      <c r="B28" s="799">
        <f>IF($B$10=0,B9,IF($B$10=1,"",IF($B$10=2,"")))</f>
        <v>0</v>
      </c>
      <c r="C28" s="757"/>
      <c r="D28" s="757"/>
      <c r="E28" s="757"/>
      <c r="F28" s="757"/>
      <c r="G28" s="757"/>
      <c r="H28" s="757"/>
      <c r="I28" s="785">
        <f>IF('基本シート'!$B$10=0,'基本シート'!I9,IF('基本シート'!$B$10=1,"",IF('基本シート'!$B$10=2,"")))</f>
        <v>0</v>
      </c>
      <c r="J28" s="786"/>
      <c r="K28" s="771">
        <f>IF(ISERROR(VLOOKUP(B$28&amp;I$28,'参照欄'!$K:$S,2,0)),"",VLOOKUP(B$28&amp;I$28,'参照欄'!$K:$S,2,0))</f>
      </c>
      <c r="L28" s="771"/>
      <c r="M28" s="771">
        <f>IF(ISERROR(VLOOKUP(B$28&amp;I$28,'参照欄'!$K:$S,3,0)),"",VLOOKUP(B$28&amp;I$28,'参照欄'!$K:$S,3,0))</f>
      </c>
      <c r="N28" s="771"/>
      <c r="O28" s="771">
        <f>IF(ISERROR(VLOOKUP(B$28&amp;I$28,'参照欄'!$K:$S,4,0)),"",VLOOKUP(B$28&amp;I$28,'参照欄'!$K:$S,4,0))</f>
      </c>
      <c r="P28" s="771"/>
      <c r="Q28" s="771">
        <f>IF(ISERROR(VLOOKUP(B$28&amp;I$28,'参照欄'!$K:$S,5,0)),"",VLOOKUP(B$28&amp;I$28,'参照欄'!$K:$S,5,0))</f>
      </c>
      <c r="R28" s="771"/>
      <c r="S28" s="771">
        <f>IF(ISERROR(VLOOKUP(B$28&amp;I$28,'参照欄'!$K:$S,6,0)),"",VLOOKUP(B$28&amp;I$28,'参照欄'!$K:$S,6,0))</f>
      </c>
      <c r="T28" s="771"/>
      <c r="U28" s="771">
        <f>IF(ISERROR(VLOOKUP(B$28&amp;I$28,'参照欄'!$K:$S,7,0)),"",VLOOKUP(B$28&amp;I$28,'参照欄'!$K:$S,7,0))</f>
      </c>
      <c r="V28" s="771"/>
      <c r="W28" s="771">
        <f>IF(ISERROR(VLOOKUP(B$28&amp;I$28,'参照欄'!$K:$S,8,0)),"",VLOOKUP(B$28&amp;I$28,'参照欄'!$K:$S,8,0))</f>
      </c>
      <c r="X28" s="771"/>
      <c r="Y28" s="771">
        <f>IF(ISERROR(VLOOKUP(B$28&amp;I$28,'参照欄'!$K:$S,9,0)),"",VLOOKUP(B$28&amp;I$28,'参照欄'!$K:$S,9,0))</f>
      </c>
      <c r="Z28" s="771"/>
      <c r="AA28" s="782"/>
      <c r="AB28" s="783"/>
      <c r="AC28" s="757">
        <f>IF(ISERROR(VLOOKUP(B$28&amp;I$28,'参照欄'!$K:$T,10,0)),"",VLOOKUP(B$28&amp;I$28,'参照欄'!$K:$T,10,0))</f>
      </c>
      <c r="AD28" s="757"/>
      <c r="AE28" s="782"/>
      <c r="AF28" s="783"/>
      <c r="AG28" s="750"/>
      <c r="AH28" s="784"/>
      <c r="AI28" s="823"/>
      <c r="AJ28" s="824"/>
      <c r="AK28" s="824"/>
      <c r="AL28" s="824"/>
      <c r="AM28" s="824"/>
      <c r="AN28" s="824"/>
      <c r="AO28" s="824"/>
      <c r="AP28" s="824"/>
      <c r="AQ28" s="824"/>
      <c r="AR28" s="824"/>
      <c r="AS28" s="825"/>
      <c r="AX28"/>
    </row>
    <row r="29" spans="2:50" ht="14.25" thickBot="1">
      <c r="B29" s="797" t="s">
        <v>112</v>
      </c>
      <c r="C29" s="798"/>
      <c r="D29" s="798"/>
      <c r="E29" s="798"/>
      <c r="F29" s="798"/>
      <c r="G29" s="798"/>
      <c r="H29" s="798"/>
      <c r="I29" s="34"/>
      <c r="J29" s="34"/>
      <c r="K29" s="773">
        <f>SUM(K21:L28)</f>
        <v>8</v>
      </c>
      <c r="L29" s="773"/>
      <c r="M29" s="773">
        <f>SUM(M21:N28)</f>
        <v>4</v>
      </c>
      <c r="N29" s="773"/>
      <c r="O29" s="773">
        <f>SUM(O21:P28)</f>
        <v>5</v>
      </c>
      <c r="P29" s="773"/>
      <c r="Q29" s="773">
        <f>SUM(Q21:R28)</f>
        <v>5</v>
      </c>
      <c r="R29" s="773"/>
      <c r="S29" s="773">
        <f>SUM(S21:T28)</f>
        <v>9</v>
      </c>
      <c r="T29" s="773"/>
      <c r="U29" s="773">
        <f>SUM(U21:V28)</f>
        <v>37</v>
      </c>
      <c r="V29" s="773"/>
      <c r="W29" s="773">
        <f>SUM(W21:X28)</f>
        <v>29</v>
      </c>
      <c r="X29" s="773"/>
      <c r="Y29" s="773">
        <f>SUM(Y21:Z28)</f>
        <v>3</v>
      </c>
      <c r="Z29" s="773"/>
      <c r="AA29" s="773">
        <f>Y29</f>
        <v>3</v>
      </c>
      <c r="AB29" s="773"/>
      <c r="AC29" s="764">
        <f>SUM(AC21:AD28)</f>
        <v>1</v>
      </c>
      <c r="AD29" s="765"/>
      <c r="AE29" s="764">
        <f>AC29</f>
        <v>1</v>
      </c>
      <c r="AF29" s="765"/>
      <c r="AG29" s="808">
        <v>2</v>
      </c>
      <c r="AH29" s="809"/>
      <c r="AI29" s="823"/>
      <c r="AJ29" s="824"/>
      <c r="AK29" s="824"/>
      <c r="AL29" s="824"/>
      <c r="AM29" s="824"/>
      <c r="AN29" s="824"/>
      <c r="AO29" s="824"/>
      <c r="AP29" s="824"/>
      <c r="AQ29" s="824"/>
      <c r="AR29" s="824"/>
      <c r="AS29" s="825"/>
      <c r="AX29"/>
    </row>
    <row r="30" spans="2:50" ht="13.5">
      <c r="B30" s="800" t="s">
        <v>89</v>
      </c>
      <c r="C30" s="801"/>
      <c r="D30" s="802"/>
      <c r="E30" s="803"/>
      <c r="F30" s="803"/>
      <c r="G30" s="803"/>
      <c r="H30" s="803"/>
      <c r="I30" s="803"/>
      <c r="J30" s="811"/>
      <c r="K30" s="770"/>
      <c r="L30" s="770"/>
      <c r="M30" s="770"/>
      <c r="N30" s="770"/>
      <c r="O30" s="770"/>
      <c r="P30" s="770"/>
      <c r="Q30" s="770"/>
      <c r="R30" s="770"/>
      <c r="S30" s="770"/>
      <c r="T30" s="770"/>
      <c r="U30" s="770"/>
      <c r="V30" s="770"/>
      <c r="W30" s="770"/>
      <c r="X30" s="770"/>
      <c r="Y30" s="770"/>
      <c r="Z30" s="770"/>
      <c r="AA30" s="772"/>
      <c r="AB30" s="772"/>
      <c r="AC30" s="770"/>
      <c r="AD30" s="770"/>
      <c r="AE30" s="772"/>
      <c r="AF30" s="772"/>
      <c r="AG30" s="802"/>
      <c r="AH30" s="803"/>
      <c r="AI30" s="41"/>
      <c r="AJ30" s="36"/>
      <c r="AK30" s="36"/>
      <c r="AL30" s="36"/>
      <c r="AM30" s="36"/>
      <c r="AN30" s="36"/>
      <c r="AO30" s="36"/>
      <c r="AP30" s="36"/>
      <c r="AQ30" s="110"/>
      <c r="AR30" s="826"/>
      <c r="AS30" s="827"/>
      <c r="AX30"/>
    </row>
    <row r="31" spans="2:50" ht="13.5">
      <c r="B31" s="768" t="s">
        <v>90</v>
      </c>
      <c r="C31" s="754"/>
      <c r="D31" s="750"/>
      <c r="E31" s="784"/>
      <c r="F31" s="784"/>
      <c r="G31" s="784"/>
      <c r="H31" s="784"/>
      <c r="I31" s="784"/>
      <c r="J31" s="751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/>
      <c r="W31" s="755"/>
      <c r="X31" s="755"/>
      <c r="Y31" s="769"/>
      <c r="Z31" s="769"/>
      <c r="AA31" s="755"/>
      <c r="AB31" s="755"/>
      <c r="AC31" s="769"/>
      <c r="AD31" s="769"/>
      <c r="AE31" s="755"/>
      <c r="AF31" s="755"/>
      <c r="AG31" s="750"/>
      <c r="AH31" s="784"/>
      <c r="AI31" s="42"/>
      <c r="AJ31" s="30"/>
      <c r="AK31" s="30"/>
      <c r="AL31" s="30"/>
      <c r="AM31" s="30"/>
      <c r="AN31" s="30"/>
      <c r="AO31" s="30"/>
      <c r="AP31" s="30"/>
      <c r="AQ31" s="111"/>
      <c r="AR31" s="819"/>
      <c r="AS31" s="820"/>
      <c r="AX31"/>
    </row>
    <row r="32" spans="2:50" ht="13.5">
      <c r="B32" s="810" t="s">
        <v>243</v>
      </c>
      <c r="C32" s="762"/>
      <c r="D32" s="750"/>
      <c r="E32" s="784"/>
      <c r="F32" s="784"/>
      <c r="G32" s="784"/>
      <c r="H32" s="784"/>
      <c r="I32" s="784"/>
      <c r="J32" s="751"/>
      <c r="K32" s="755"/>
      <c r="L32" s="755"/>
      <c r="M32" s="755"/>
      <c r="N32" s="755"/>
      <c r="O32" s="755"/>
      <c r="P32" s="755"/>
      <c r="Q32" s="755"/>
      <c r="R32" s="755"/>
      <c r="S32" s="755"/>
      <c r="T32" s="755"/>
      <c r="U32" s="755"/>
      <c r="V32" s="755"/>
      <c r="W32" s="755"/>
      <c r="X32" s="755"/>
      <c r="Y32" s="755"/>
      <c r="Z32" s="755"/>
      <c r="AA32" s="769"/>
      <c r="AB32" s="769"/>
      <c r="AC32" s="750"/>
      <c r="AD32" s="751"/>
      <c r="AE32" s="774"/>
      <c r="AF32" s="775"/>
      <c r="AG32" s="750"/>
      <c r="AH32" s="784"/>
      <c r="AI32" s="42"/>
      <c r="AJ32" s="30"/>
      <c r="AK32" s="30"/>
      <c r="AL32" s="30"/>
      <c r="AM32" s="30"/>
      <c r="AN32" s="30"/>
      <c r="AO32" s="30"/>
      <c r="AP32" s="30"/>
      <c r="AQ32" s="111"/>
      <c r="AR32" s="819"/>
      <c r="AS32" s="820"/>
      <c r="AX32"/>
    </row>
    <row r="33" spans="2:50" ht="13.5">
      <c r="B33" s="768" t="s">
        <v>244</v>
      </c>
      <c r="C33" s="754"/>
      <c r="D33" s="750"/>
      <c r="E33" s="784"/>
      <c r="F33" s="784"/>
      <c r="G33" s="784"/>
      <c r="H33" s="784"/>
      <c r="I33" s="784"/>
      <c r="J33" s="751"/>
      <c r="K33" s="755"/>
      <c r="L33" s="755"/>
      <c r="M33" s="755"/>
      <c r="N33" s="755"/>
      <c r="O33" s="755"/>
      <c r="P33" s="755"/>
      <c r="Q33" s="755"/>
      <c r="R33" s="755"/>
      <c r="S33" s="755"/>
      <c r="T33" s="755"/>
      <c r="U33" s="755"/>
      <c r="V33" s="755"/>
      <c r="W33" s="755"/>
      <c r="X33" s="755"/>
      <c r="Y33" s="769"/>
      <c r="Z33" s="769"/>
      <c r="AA33" s="755"/>
      <c r="AB33" s="755"/>
      <c r="AC33" s="769"/>
      <c r="AD33" s="769"/>
      <c r="AE33" s="755"/>
      <c r="AF33" s="755"/>
      <c r="AG33" s="750"/>
      <c r="AH33" s="784"/>
      <c r="AI33" s="42"/>
      <c r="AJ33" s="30"/>
      <c r="AK33" s="30"/>
      <c r="AL33" s="30"/>
      <c r="AM33" s="30"/>
      <c r="AN33" s="30"/>
      <c r="AO33" s="30"/>
      <c r="AP33" s="30"/>
      <c r="AQ33" s="111"/>
      <c r="AR33" s="819"/>
      <c r="AS33" s="820"/>
      <c r="AX33"/>
    </row>
    <row r="34" spans="2:50" ht="13.5">
      <c r="B34" s="768" t="s">
        <v>91</v>
      </c>
      <c r="C34" s="754"/>
      <c r="D34" s="750"/>
      <c r="E34" s="784"/>
      <c r="F34" s="784"/>
      <c r="G34" s="784"/>
      <c r="H34" s="784"/>
      <c r="I34" s="784"/>
      <c r="J34" s="751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5"/>
      <c r="Y34" s="755"/>
      <c r="Z34" s="755"/>
      <c r="AA34" s="755"/>
      <c r="AB34" s="755"/>
      <c r="AC34" s="755"/>
      <c r="AD34" s="755"/>
      <c r="AE34" s="755"/>
      <c r="AF34" s="755"/>
      <c r="AG34" s="750"/>
      <c r="AH34" s="784"/>
      <c r="AI34" s="42"/>
      <c r="AJ34" s="30"/>
      <c r="AK34" s="30"/>
      <c r="AL34" s="30"/>
      <c r="AM34" s="30"/>
      <c r="AN34" s="30"/>
      <c r="AO34" s="30"/>
      <c r="AP34" s="30"/>
      <c r="AQ34" s="111"/>
      <c r="AR34" s="819"/>
      <c r="AS34" s="820"/>
      <c r="AX34"/>
    </row>
    <row r="35" spans="2:50" ht="13.5">
      <c r="B35" s="768" t="s">
        <v>104</v>
      </c>
      <c r="C35" s="754"/>
      <c r="D35" s="750"/>
      <c r="E35" s="784"/>
      <c r="F35" s="784"/>
      <c r="G35" s="784"/>
      <c r="H35" s="784"/>
      <c r="I35" s="784"/>
      <c r="J35" s="751"/>
      <c r="K35" s="755"/>
      <c r="L35" s="755"/>
      <c r="M35" s="755"/>
      <c r="N35" s="755"/>
      <c r="O35" s="755"/>
      <c r="P35" s="755"/>
      <c r="Q35" s="755"/>
      <c r="R35" s="755"/>
      <c r="S35" s="755"/>
      <c r="T35" s="755"/>
      <c r="U35" s="755"/>
      <c r="V35" s="755"/>
      <c r="W35" s="755"/>
      <c r="X35" s="755"/>
      <c r="Y35" s="755"/>
      <c r="Z35" s="755"/>
      <c r="AA35" s="755"/>
      <c r="AB35" s="755"/>
      <c r="AC35" s="755"/>
      <c r="AD35" s="755"/>
      <c r="AE35" s="755"/>
      <c r="AF35" s="755"/>
      <c r="AG35" s="750"/>
      <c r="AH35" s="784"/>
      <c r="AI35" s="42"/>
      <c r="AJ35" s="30"/>
      <c r="AK35" s="30"/>
      <c r="AL35" s="30"/>
      <c r="AM35" s="30"/>
      <c r="AN35" s="30"/>
      <c r="AO35" s="30"/>
      <c r="AP35" s="30"/>
      <c r="AQ35" s="111"/>
      <c r="AR35" s="819"/>
      <c r="AS35" s="820"/>
      <c r="AX35"/>
    </row>
    <row r="36" spans="2:50" ht="13.5">
      <c r="B36" s="768" t="s">
        <v>92</v>
      </c>
      <c r="C36" s="754"/>
      <c r="D36" s="750"/>
      <c r="E36" s="784"/>
      <c r="F36" s="784"/>
      <c r="G36" s="784"/>
      <c r="H36" s="784"/>
      <c r="I36" s="784"/>
      <c r="J36" s="751"/>
      <c r="K36" s="755"/>
      <c r="L36" s="755"/>
      <c r="M36" s="755"/>
      <c r="N36" s="755"/>
      <c r="O36" s="755"/>
      <c r="P36" s="755"/>
      <c r="Q36" s="755"/>
      <c r="R36" s="755"/>
      <c r="S36" s="755"/>
      <c r="T36" s="755"/>
      <c r="U36" s="755"/>
      <c r="V36" s="755"/>
      <c r="W36" s="755"/>
      <c r="X36" s="755"/>
      <c r="Y36" s="755"/>
      <c r="Z36" s="755"/>
      <c r="AA36" s="755"/>
      <c r="AB36" s="755"/>
      <c r="AC36" s="755"/>
      <c r="AD36" s="755"/>
      <c r="AE36" s="755"/>
      <c r="AF36" s="755"/>
      <c r="AG36" s="750"/>
      <c r="AH36" s="784"/>
      <c r="AI36" s="42"/>
      <c r="AJ36" s="30"/>
      <c r="AK36" s="30"/>
      <c r="AL36" s="30"/>
      <c r="AM36" s="30"/>
      <c r="AN36" s="30"/>
      <c r="AO36" s="30"/>
      <c r="AP36" s="30"/>
      <c r="AQ36" s="111"/>
      <c r="AR36" s="819"/>
      <c r="AS36" s="820"/>
      <c r="AX36"/>
    </row>
    <row r="37" spans="2:50" ht="13.5">
      <c r="B37" s="768" t="s">
        <v>93</v>
      </c>
      <c r="C37" s="754"/>
      <c r="D37" s="750"/>
      <c r="E37" s="784"/>
      <c r="F37" s="784"/>
      <c r="G37" s="784"/>
      <c r="H37" s="784"/>
      <c r="I37" s="784"/>
      <c r="J37" s="751"/>
      <c r="K37" s="755"/>
      <c r="L37" s="755"/>
      <c r="M37" s="755"/>
      <c r="N37" s="755"/>
      <c r="O37" s="755"/>
      <c r="P37" s="755"/>
      <c r="Q37" s="755"/>
      <c r="R37" s="755"/>
      <c r="S37" s="755"/>
      <c r="T37" s="755"/>
      <c r="U37" s="755"/>
      <c r="V37" s="755"/>
      <c r="W37" s="755"/>
      <c r="X37" s="755"/>
      <c r="Y37" s="755"/>
      <c r="Z37" s="755"/>
      <c r="AA37" s="755"/>
      <c r="AB37" s="755"/>
      <c r="AC37" s="755"/>
      <c r="AD37" s="755"/>
      <c r="AE37" s="755"/>
      <c r="AF37" s="755"/>
      <c r="AG37" s="750"/>
      <c r="AH37" s="784"/>
      <c r="AI37" s="42"/>
      <c r="AJ37" s="30"/>
      <c r="AK37" s="30"/>
      <c r="AL37" s="30"/>
      <c r="AM37" s="30"/>
      <c r="AN37" s="30"/>
      <c r="AO37" s="30"/>
      <c r="AP37" s="30"/>
      <c r="AQ37" s="111"/>
      <c r="AR37" s="819"/>
      <c r="AS37" s="820"/>
      <c r="AX37"/>
    </row>
    <row r="38" spans="2:50" ht="13.5">
      <c r="B38" s="768" t="s">
        <v>94</v>
      </c>
      <c r="C38" s="754"/>
      <c r="D38" s="750"/>
      <c r="E38" s="784"/>
      <c r="F38" s="784"/>
      <c r="G38" s="784"/>
      <c r="H38" s="784"/>
      <c r="I38" s="784"/>
      <c r="J38" s="751"/>
      <c r="K38" s="755"/>
      <c r="L38" s="755"/>
      <c r="M38" s="755"/>
      <c r="N38" s="755"/>
      <c r="O38" s="755"/>
      <c r="P38" s="755"/>
      <c r="Q38" s="755"/>
      <c r="R38" s="755"/>
      <c r="S38" s="755"/>
      <c r="T38" s="755"/>
      <c r="U38" s="755"/>
      <c r="V38" s="755"/>
      <c r="W38" s="755"/>
      <c r="X38" s="755"/>
      <c r="Y38" s="755"/>
      <c r="Z38" s="755"/>
      <c r="AA38" s="755"/>
      <c r="AB38" s="755"/>
      <c r="AC38" s="755"/>
      <c r="AD38" s="755"/>
      <c r="AE38" s="755"/>
      <c r="AF38" s="755"/>
      <c r="AG38" s="750"/>
      <c r="AH38" s="784"/>
      <c r="AI38" s="42"/>
      <c r="AJ38" s="30"/>
      <c r="AK38" s="30"/>
      <c r="AL38" s="30"/>
      <c r="AM38" s="30"/>
      <c r="AN38" s="30"/>
      <c r="AO38" s="30"/>
      <c r="AP38" s="30"/>
      <c r="AQ38" s="111"/>
      <c r="AR38" s="819"/>
      <c r="AS38" s="820"/>
      <c r="AX38"/>
    </row>
    <row r="39" spans="2:50" ht="13.5">
      <c r="B39" s="768" t="s">
        <v>95</v>
      </c>
      <c r="C39" s="754"/>
      <c r="D39" s="750"/>
      <c r="E39" s="784"/>
      <c r="F39" s="784"/>
      <c r="G39" s="784"/>
      <c r="H39" s="784"/>
      <c r="I39" s="784"/>
      <c r="J39" s="751"/>
      <c r="K39" s="755"/>
      <c r="L39" s="755"/>
      <c r="M39" s="755"/>
      <c r="N39" s="755"/>
      <c r="O39" s="755"/>
      <c r="P39" s="755"/>
      <c r="Q39" s="755"/>
      <c r="R39" s="755"/>
      <c r="S39" s="755"/>
      <c r="T39" s="755"/>
      <c r="U39" s="755"/>
      <c r="V39" s="755"/>
      <c r="W39" s="755"/>
      <c r="X39" s="755"/>
      <c r="Y39" s="755"/>
      <c r="Z39" s="755"/>
      <c r="AA39" s="755"/>
      <c r="AB39" s="755"/>
      <c r="AC39" s="755"/>
      <c r="AD39" s="755"/>
      <c r="AE39" s="755"/>
      <c r="AF39" s="755"/>
      <c r="AG39" s="750"/>
      <c r="AH39" s="784"/>
      <c r="AI39" s="42"/>
      <c r="AJ39" s="30"/>
      <c r="AK39" s="30"/>
      <c r="AL39" s="30"/>
      <c r="AM39" s="30"/>
      <c r="AN39" s="30"/>
      <c r="AO39" s="30"/>
      <c r="AP39" s="30"/>
      <c r="AQ39" s="111"/>
      <c r="AR39" s="819"/>
      <c r="AS39" s="820"/>
      <c r="AX39"/>
    </row>
    <row r="40" spans="2:50" ht="13.5">
      <c r="B40" s="768" t="s">
        <v>96</v>
      </c>
      <c r="C40" s="754"/>
      <c r="D40" s="750"/>
      <c r="E40" s="784"/>
      <c r="F40" s="784"/>
      <c r="G40" s="784"/>
      <c r="H40" s="784"/>
      <c r="I40" s="784"/>
      <c r="J40" s="751"/>
      <c r="K40" s="755"/>
      <c r="L40" s="755"/>
      <c r="M40" s="755"/>
      <c r="N40" s="755"/>
      <c r="O40" s="755"/>
      <c r="P40" s="755"/>
      <c r="Q40" s="755"/>
      <c r="R40" s="755"/>
      <c r="S40" s="755"/>
      <c r="T40" s="755"/>
      <c r="U40" s="755"/>
      <c r="V40" s="755"/>
      <c r="W40" s="755"/>
      <c r="X40" s="755"/>
      <c r="Y40" s="755"/>
      <c r="Z40" s="755"/>
      <c r="AA40" s="755"/>
      <c r="AB40" s="755"/>
      <c r="AC40" s="755"/>
      <c r="AD40" s="755"/>
      <c r="AE40" s="755"/>
      <c r="AF40" s="755"/>
      <c r="AG40" s="750"/>
      <c r="AH40" s="784"/>
      <c r="AI40" s="42"/>
      <c r="AJ40" s="30"/>
      <c r="AK40" s="30"/>
      <c r="AL40" s="30"/>
      <c r="AM40" s="30"/>
      <c r="AN40" s="30"/>
      <c r="AO40" s="30"/>
      <c r="AP40" s="30"/>
      <c r="AQ40" s="111"/>
      <c r="AR40" s="819"/>
      <c r="AS40" s="820"/>
      <c r="AX40"/>
    </row>
    <row r="41" spans="2:50" ht="13.5">
      <c r="B41" s="768" t="s">
        <v>97</v>
      </c>
      <c r="C41" s="754"/>
      <c r="D41" s="754"/>
      <c r="E41" s="754"/>
      <c r="F41" s="754"/>
      <c r="G41" s="754"/>
      <c r="H41" s="754"/>
      <c r="I41" s="31"/>
      <c r="J41" s="31"/>
      <c r="K41" s="757">
        <f>I71</f>
        <v>0</v>
      </c>
      <c r="L41" s="757"/>
      <c r="M41" s="757">
        <f>K71</f>
        <v>0</v>
      </c>
      <c r="N41" s="757"/>
      <c r="O41" s="757">
        <f>M71</f>
        <v>0</v>
      </c>
      <c r="P41" s="757"/>
      <c r="Q41" s="757">
        <f>O71</f>
        <v>0</v>
      </c>
      <c r="R41" s="757"/>
      <c r="S41" s="757">
        <f>Q71</f>
        <v>0</v>
      </c>
      <c r="T41" s="757"/>
      <c r="U41" s="757">
        <f>S71</f>
        <v>0</v>
      </c>
      <c r="V41" s="757"/>
      <c r="W41" s="757">
        <f>U71</f>
        <v>0</v>
      </c>
      <c r="X41" s="757"/>
      <c r="Y41" s="757">
        <f>W71</f>
        <v>0</v>
      </c>
      <c r="Z41" s="757"/>
      <c r="AA41" s="757">
        <f>Y71</f>
        <v>0</v>
      </c>
      <c r="AB41" s="757"/>
      <c r="AC41" s="757">
        <f>AA71</f>
        <v>0</v>
      </c>
      <c r="AD41" s="757"/>
      <c r="AE41" s="757">
        <f>AC71</f>
        <v>0</v>
      </c>
      <c r="AF41" s="757"/>
      <c r="AG41" s="757">
        <f>AE71</f>
        <v>0</v>
      </c>
      <c r="AH41" s="785"/>
      <c r="AI41" s="43">
        <f aca="true" t="shared" si="0" ref="AI41:AQ41">AG71</f>
        <v>0</v>
      </c>
      <c r="AJ41" s="25">
        <f t="shared" si="0"/>
        <v>0</v>
      </c>
      <c r="AK41" s="25">
        <f t="shared" si="0"/>
        <v>0</v>
      </c>
      <c r="AL41" s="25">
        <f t="shared" si="0"/>
        <v>0</v>
      </c>
      <c r="AM41" s="25">
        <f t="shared" si="0"/>
        <v>0</v>
      </c>
      <c r="AN41" s="25">
        <f t="shared" si="0"/>
        <v>0</v>
      </c>
      <c r="AO41" s="25">
        <f t="shared" si="0"/>
        <v>0</v>
      </c>
      <c r="AP41" s="25">
        <f t="shared" si="0"/>
        <v>0</v>
      </c>
      <c r="AQ41" s="112">
        <f t="shared" si="0"/>
        <v>0</v>
      </c>
      <c r="AR41" s="828">
        <f>SUM(AN3:AO10)</f>
        <v>0</v>
      </c>
      <c r="AS41" s="829"/>
      <c r="AX41"/>
    </row>
    <row r="42" spans="2:50" ht="14.25" thickBot="1">
      <c r="B42" s="812" t="s">
        <v>113</v>
      </c>
      <c r="C42" s="813"/>
      <c r="D42" s="813"/>
      <c r="E42" s="813"/>
      <c r="F42" s="813"/>
      <c r="G42" s="813"/>
      <c r="H42" s="813"/>
      <c r="I42" s="39"/>
      <c r="J42" s="39"/>
      <c r="K42" s="763">
        <f>SUM(K29:L41)</f>
        <v>8</v>
      </c>
      <c r="L42" s="763"/>
      <c r="M42" s="763">
        <f>SUM(M29:N41)</f>
        <v>4</v>
      </c>
      <c r="N42" s="763"/>
      <c r="O42" s="763">
        <f>SUM(O29:P41)</f>
        <v>5</v>
      </c>
      <c r="P42" s="763"/>
      <c r="Q42" s="763">
        <f>SUM(Q29:R41)</f>
        <v>5</v>
      </c>
      <c r="R42" s="763"/>
      <c r="S42" s="763">
        <f>SUM(S29:T41)</f>
        <v>9</v>
      </c>
      <c r="T42" s="763"/>
      <c r="U42" s="763">
        <f>SUM(U29:V41)</f>
        <v>37</v>
      </c>
      <c r="V42" s="763"/>
      <c r="W42" s="763">
        <f>SUM(W29:X41)</f>
        <v>29</v>
      </c>
      <c r="X42" s="763"/>
      <c r="Y42" s="763" t="str">
        <f>IF(O44="ダブルウェポン",F44&amp;"+"&amp;SUM(Y29:Z41,AA31),F44&amp;"+"&amp;SUM(Y29:Z41))</f>
        <v>+3</v>
      </c>
      <c r="Z42" s="763"/>
      <c r="AA42" s="764" t="str">
        <f>IF(O44="ダブルウェポン",0,H44&amp;"+"&amp;SUM(AA30:AB41,Y29))</f>
        <v>+3</v>
      </c>
      <c r="AB42" s="765"/>
      <c r="AC42" s="763" t="str">
        <f>IF(AG44="ダブルマジック",X44&amp;"+"&amp;SUM(AC29:AD41,AE34),X44&amp;"+"&amp;SUM(AC29:AD41))</f>
        <v>+1</v>
      </c>
      <c r="AD42" s="763"/>
      <c r="AE42" s="764" t="str">
        <f>IF(AG44="ダブルマジック",0,Z44&amp;"+"&amp;SUM(AE30:AF41,AC29))</f>
        <v>+1</v>
      </c>
      <c r="AF42" s="765"/>
      <c r="AG42" s="764" t="str">
        <f>"+"&amp;SUM(AG29:AH41)&amp;"D6"</f>
        <v>+2D6</v>
      </c>
      <c r="AH42" s="804"/>
      <c r="AI42" s="44">
        <f aca="true" t="shared" si="1" ref="AI42:AQ42">SUM(AI30:AI41)</f>
        <v>0</v>
      </c>
      <c r="AJ42" s="40">
        <f t="shared" si="1"/>
        <v>0</v>
      </c>
      <c r="AK42" s="40">
        <f t="shared" si="1"/>
        <v>0</v>
      </c>
      <c r="AL42" s="40">
        <f t="shared" si="1"/>
        <v>0</v>
      </c>
      <c r="AM42" s="40">
        <f t="shared" si="1"/>
        <v>0</v>
      </c>
      <c r="AN42" s="40">
        <f t="shared" si="1"/>
        <v>0</v>
      </c>
      <c r="AO42" s="40">
        <f t="shared" si="1"/>
        <v>0</v>
      </c>
      <c r="AP42" s="40">
        <f t="shared" si="1"/>
        <v>0</v>
      </c>
      <c r="AQ42" s="113">
        <f t="shared" si="1"/>
        <v>0</v>
      </c>
      <c r="AR42" s="830">
        <f>SUM(AR30:AS41)</f>
        <v>0</v>
      </c>
      <c r="AS42" s="831"/>
      <c r="AX42"/>
    </row>
    <row r="43" ht="13.5">
      <c r="AX43"/>
    </row>
    <row r="44" spans="2:50" ht="13.5">
      <c r="B44" s="789" t="s">
        <v>135</v>
      </c>
      <c r="C44" s="789"/>
      <c r="D44" s="789"/>
      <c r="E44" s="789"/>
      <c r="F44" s="750"/>
      <c r="G44" s="751"/>
      <c r="H44" s="750"/>
      <c r="I44" s="751"/>
      <c r="K44" s="758" t="s">
        <v>40</v>
      </c>
      <c r="L44" s="759"/>
      <c r="M44" s="759"/>
      <c r="N44" s="760"/>
      <c r="O44" s="526"/>
      <c r="P44" s="527"/>
      <c r="Q44" s="527"/>
      <c r="R44" s="528"/>
      <c r="T44" s="789" t="s">
        <v>249</v>
      </c>
      <c r="U44" s="789"/>
      <c r="V44" s="789"/>
      <c r="W44" s="789"/>
      <c r="X44" s="750"/>
      <c r="Y44" s="751"/>
      <c r="Z44" s="750"/>
      <c r="AA44" s="751"/>
      <c r="AC44" s="758" t="s">
        <v>248</v>
      </c>
      <c r="AD44" s="759"/>
      <c r="AE44" s="759"/>
      <c r="AF44" s="760"/>
      <c r="AG44" s="526"/>
      <c r="AH44" s="527"/>
      <c r="AI44" s="527"/>
      <c r="AJ44" s="528"/>
      <c r="AX44"/>
    </row>
    <row r="45" ht="13.5">
      <c r="AX45"/>
    </row>
    <row r="46" spans="2:50" ht="13.5">
      <c r="B46" s="789" t="s">
        <v>47</v>
      </c>
      <c r="C46" s="789"/>
      <c r="D46" s="789"/>
      <c r="E46" s="785">
        <f>IF((S42*(1+V46)+5+M46)&gt;=20,20,(S42*(1+V46)+5+M46))</f>
        <v>14</v>
      </c>
      <c r="F46" s="786"/>
      <c r="H46" s="789" t="s">
        <v>51</v>
      </c>
      <c r="I46" s="789"/>
      <c r="J46" s="789"/>
      <c r="K46" s="789"/>
      <c r="L46" s="789"/>
      <c r="M46" s="750"/>
      <c r="N46" s="751"/>
      <c r="Q46" s="789" t="s">
        <v>52</v>
      </c>
      <c r="R46" s="789"/>
      <c r="S46" s="789"/>
      <c r="T46" s="789"/>
      <c r="U46" s="789"/>
      <c r="V46" s="750"/>
      <c r="W46" s="751"/>
      <c r="AX46"/>
    </row>
    <row r="47" ht="13.5">
      <c r="AX47"/>
    </row>
    <row r="48" spans="2:50" ht="13.5">
      <c r="B48" s="789" t="s">
        <v>48</v>
      </c>
      <c r="C48" s="789"/>
      <c r="D48" s="789"/>
      <c r="E48" s="785">
        <f>S42*2+10+V48+N48</f>
        <v>28</v>
      </c>
      <c r="F48" s="786"/>
      <c r="H48" s="789" t="s">
        <v>710</v>
      </c>
      <c r="I48" s="789"/>
      <c r="J48" s="789"/>
      <c r="K48" s="789"/>
      <c r="L48" s="789"/>
      <c r="M48" s="789"/>
      <c r="N48" s="750"/>
      <c r="O48" s="751"/>
      <c r="Q48" s="789" t="s">
        <v>49</v>
      </c>
      <c r="R48" s="789"/>
      <c r="S48" s="789"/>
      <c r="T48" s="789"/>
      <c r="U48" s="789"/>
      <c r="V48" s="750"/>
      <c r="W48" s="751"/>
      <c r="Y48" s="789" t="s">
        <v>50</v>
      </c>
      <c r="Z48" s="789"/>
      <c r="AA48" s="789"/>
      <c r="AB48" s="789"/>
      <c r="AC48" s="789"/>
      <c r="AD48" s="789"/>
      <c r="AE48" s="789"/>
      <c r="AF48" s="789"/>
      <c r="AG48" s="789"/>
      <c r="AH48" s="750"/>
      <c r="AI48" s="751"/>
      <c r="AX48"/>
    </row>
    <row r="49" ht="13.5">
      <c r="AX49"/>
    </row>
    <row r="50" ht="13.5">
      <c r="AX50"/>
    </row>
    <row r="51" spans="2:50" ht="13.5">
      <c r="B51" s="754" t="s">
        <v>117</v>
      </c>
      <c r="C51" s="754"/>
      <c r="D51" s="754"/>
      <c r="E51" s="754"/>
      <c r="F51" s="754"/>
      <c r="G51" s="754"/>
      <c r="H51" s="754"/>
      <c r="I51" s="754" t="s">
        <v>83</v>
      </c>
      <c r="J51" s="754"/>
      <c r="K51" s="754" t="s">
        <v>84</v>
      </c>
      <c r="L51" s="754"/>
      <c r="M51" s="754" t="s">
        <v>106</v>
      </c>
      <c r="N51" s="754"/>
      <c r="O51" s="754" t="s">
        <v>107</v>
      </c>
      <c r="P51" s="754"/>
      <c r="Q51" s="754" t="s">
        <v>85</v>
      </c>
      <c r="R51" s="754"/>
      <c r="S51" s="754" t="s">
        <v>86</v>
      </c>
      <c r="T51" s="754"/>
      <c r="U51" s="754" t="s">
        <v>108</v>
      </c>
      <c r="V51" s="754"/>
      <c r="W51" s="754" t="s">
        <v>41</v>
      </c>
      <c r="X51" s="754"/>
      <c r="Y51" s="754" t="s">
        <v>42</v>
      </c>
      <c r="Z51" s="754"/>
      <c r="AA51" s="766" t="s">
        <v>245</v>
      </c>
      <c r="AB51" s="767"/>
      <c r="AC51" s="761" t="s">
        <v>246</v>
      </c>
      <c r="AD51" s="762"/>
      <c r="AE51" s="766" t="s">
        <v>136</v>
      </c>
      <c r="AF51" s="767"/>
      <c r="AG51" s="7" t="s">
        <v>109</v>
      </c>
      <c r="AH51" s="7" t="s">
        <v>98</v>
      </c>
      <c r="AI51" s="7" t="s">
        <v>99</v>
      </c>
      <c r="AJ51" s="7" t="s">
        <v>100</v>
      </c>
      <c r="AK51" s="7" t="s">
        <v>101</v>
      </c>
      <c r="AL51" s="7" t="s">
        <v>110</v>
      </c>
      <c r="AM51" s="7" t="s">
        <v>102</v>
      </c>
      <c r="AN51" s="7" t="s">
        <v>111</v>
      </c>
      <c r="AO51" s="7" t="s">
        <v>103</v>
      </c>
      <c r="AP51" s="20"/>
      <c r="AX51"/>
    </row>
    <row r="52" spans="2:50" ht="13.5">
      <c r="B52" s="793"/>
      <c r="C52" s="791"/>
      <c r="D52" s="791"/>
      <c r="E52" s="791"/>
      <c r="F52" s="791"/>
      <c r="G52" s="791"/>
      <c r="H52" s="792"/>
      <c r="I52" s="755"/>
      <c r="J52" s="755"/>
      <c r="K52" s="755"/>
      <c r="L52" s="755"/>
      <c r="M52" s="755"/>
      <c r="N52" s="755"/>
      <c r="O52" s="755"/>
      <c r="P52" s="755"/>
      <c r="Q52" s="755"/>
      <c r="R52" s="755"/>
      <c r="S52" s="755"/>
      <c r="T52" s="755"/>
      <c r="U52" s="755"/>
      <c r="V52" s="755"/>
      <c r="W52" s="755"/>
      <c r="X52" s="755"/>
      <c r="Y52" s="755"/>
      <c r="Z52" s="755"/>
      <c r="AA52" s="750"/>
      <c r="AB52" s="751"/>
      <c r="AC52" s="750"/>
      <c r="AD52" s="751"/>
      <c r="AE52" s="750"/>
      <c r="AF52" s="751"/>
      <c r="AG52" s="30"/>
      <c r="AH52" s="30"/>
      <c r="AI52" s="30"/>
      <c r="AJ52" s="30"/>
      <c r="AK52" s="30"/>
      <c r="AL52" s="30"/>
      <c r="AM52" s="30"/>
      <c r="AN52" s="30"/>
      <c r="AO52" s="30"/>
      <c r="AP52" s="20"/>
      <c r="AX52"/>
    </row>
    <row r="53" spans="2:42" ht="13.5">
      <c r="B53" s="790"/>
      <c r="C53" s="791"/>
      <c r="D53" s="791"/>
      <c r="E53" s="791"/>
      <c r="F53" s="791"/>
      <c r="G53" s="791"/>
      <c r="H53" s="792"/>
      <c r="I53" s="755"/>
      <c r="J53" s="755"/>
      <c r="K53" s="755"/>
      <c r="L53" s="755"/>
      <c r="M53" s="755"/>
      <c r="N53" s="755"/>
      <c r="O53" s="755"/>
      <c r="P53" s="755"/>
      <c r="Q53" s="755"/>
      <c r="R53" s="755"/>
      <c r="S53" s="755"/>
      <c r="T53" s="755"/>
      <c r="U53" s="755"/>
      <c r="V53" s="755"/>
      <c r="W53" s="755"/>
      <c r="X53" s="755"/>
      <c r="Y53" s="755"/>
      <c r="Z53" s="755"/>
      <c r="AA53" s="750"/>
      <c r="AB53" s="751"/>
      <c r="AC53" s="750"/>
      <c r="AD53" s="751"/>
      <c r="AE53" s="750"/>
      <c r="AF53" s="751"/>
      <c r="AG53" s="30"/>
      <c r="AH53" s="30"/>
      <c r="AI53" s="30"/>
      <c r="AJ53" s="30"/>
      <c r="AK53" s="30"/>
      <c r="AL53" s="30"/>
      <c r="AM53" s="30"/>
      <c r="AN53" s="30"/>
      <c r="AO53" s="30"/>
      <c r="AP53" s="20"/>
    </row>
    <row r="54" spans="2:42" ht="13.5">
      <c r="B54" s="790"/>
      <c r="C54" s="791"/>
      <c r="D54" s="791"/>
      <c r="E54" s="791"/>
      <c r="F54" s="791"/>
      <c r="G54" s="791"/>
      <c r="H54" s="792"/>
      <c r="I54" s="755"/>
      <c r="J54" s="755"/>
      <c r="K54" s="755"/>
      <c r="L54" s="755"/>
      <c r="M54" s="755"/>
      <c r="N54" s="755"/>
      <c r="O54" s="755"/>
      <c r="P54" s="755"/>
      <c r="Q54" s="755"/>
      <c r="R54" s="755"/>
      <c r="S54" s="755"/>
      <c r="T54" s="755"/>
      <c r="U54" s="755"/>
      <c r="V54" s="755"/>
      <c r="W54" s="755"/>
      <c r="X54" s="755"/>
      <c r="Y54" s="755"/>
      <c r="Z54" s="755"/>
      <c r="AA54" s="750"/>
      <c r="AB54" s="751"/>
      <c r="AC54" s="750"/>
      <c r="AD54" s="751"/>
      <c r="AE54" s="750"/>
      <c r="AF54" s="751"/>
      <c r="AG54" s="30"/>
      <c r="AH54" s="30"/>
      <c r="AI54" s="30"/>
      <c r="AJ54" s="30"/>
      <c r="AK54" s="30"/>
      <c r="AL54" s="30"/>
      <c r="AM54" s="30"/>
      <c r="AN54" s="30"/>
      <c r="AO54" s="30"/>
      <c r="AP54" s="20"/>
    </row>
    <row r="55" spans="2:42" ht="13.5">
      <c r="B55" s="790"/>
      <c r="C55" s="791"/>
      <c r="D55" s="791"/>
      <c r="E55" s="791"/>
      <c r="F55" s="791"/>
      <c r="G55" s="791"/>
      <c r="H55" s="792"/>
      <c r="I55" s="755"/>
      <c r="J55" s="755"/>
      <c r="K55" s="755"/>
      <c r="L55" s="755"/>
      <c r="M55" s="755"/>
      <c r="N55" s="755"/>
      <c r="O55" s="755"/>
      <c r="P55" s="755"/>
      <c r="Q55" s="755"/>
      <c r="R55" s="755"/>
      <c r="S55" s="755"/>
      <c r="T55" s="755"/>
      <c r="U55" s="755"/>
      <c r="V55" s="755"/>
      <c r="W55" s="755"/>
      <c r="X55" s="755"/>
      <c r="Y55" s="755"/>
      <c r="Z55" s="755"/>
      <c r="AA55" s="750"/>
      <c r="AB55" s="751"/>
      <c r="AC55" s="750"/>
      <c r="AD55" s="751"/>
      <c r="AE55" s="750"/>
      <c r="AF55" s="751"/>
      <c r="AG55" s="30"/>
      <c r="AH55" s="30"/>
      <c r="AI55" s="30"/>
      <c r="AJ55" s="30"/>
      <c r="AK55" s="30"/>
      <c r="AL55" s="30"/>
      <c r="AM55" s="30"/>
      <c r="AN55" s="30"/>
      <c r="AO55" s="30"/>
      <c r="AP55" s="20"/>
    </row>
    <row r="56" spans="2:42" ht="13.5">
      <c r="B56" s="790"/>
      <c r="C56" s="791"/>
      <c r="D56" s="791"/>
      <c r="E56" s="791"/>
      <c r="F56" s="791"/>
      <c r="G56" s="791"/>
      <c r="H56" s="792"/>
      <c r="I56" s="755"/>
      <c r="J56" s="755"/>
      <c r="K56" s="755"/>
      <c r="L56" s="755"/>
      <c r="M56" s="755"/>
      <c r="N56" s="755"/>
      <c r="O56" s="755"/>
      <c r="P56" s="755"/>
      <c r="Q56" s="755"/>
      <c r="R56" s="755"/>
      <c r="S56" s="755"/>
      <c r="T56" s="755"/>
      <c r="U56" s="755"/>
      <c r="V56" s="755"/>
      <c r="W56" s="755"/>
      <c r="X56" s="755"/>
      <c r="Y56" s="755"/>
      <c r="Z56" s="755"/>
      <c r="AA56" s="750"/>
      <c r="AB56" s="751"/>
      <c r="AC56" s="750"/>
      <c r="AD56" s="751"/>
      <c r="AE56" s="750"/>
      <c r="AF56" s="751"/>
      <c r="AG56" s="30"/>
      <c r="AH56" s="30"/>
      <c r="AI56" s="30"/>
      <c r="AJ56" s="30"/>
      <c r="AK56" s="30"/>
      <c r="AL56" s="30"/>
      <c r="AM56" s="30"/>
      <c r="AN56" s="30"/>
      <c r="AO56" s="30"/>
      <c r="AP56" s="20"/>
    </row>
    <row r="57" spans="2:42" ht="13.5">
      <c r="B57" s="790"/>
      <c r="C57" s="791"/>
      <c r="D57" s="791"/>
      <c r="E57" s="791"/>
      <c r="F57" s="791"/>
      <c r="G57" s="791"/>
      <c r="H57" s="792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755"/>
      <c r="Y57" s="755"/>
      <c r="Z57" s="755"/>
      <c r="AA57" s="750"/>
      <c r="AB57" s="751"/>
      <c r="AC57" s="750"/>
      <c r="AD57" s="751"/>
      <c r="AE57" s="750"/>
      <c r="AF57" s="751"/>
      <c r="AG57" s="30"/>
      <c r="AH57" s="30"/>
      <c r="AI57" s="30"/>
      <c r="AJ57" s="30"/>
      <c r="AK57" s="30"/>
      <c r="AL57" s="30"/>
      <c r="AM57" s="30"/>
      <c r="AN57" s="30"/>
      <c r="AO57" s="30"/>
      <c r="AP57" s="20"/>
    </row>
    <row r="58" spans="2:42" ht="13.5">
      <c r="B58" s="790"/>
      <c r="C58" s="791"/>
      <c r="D58" s="791"/>
      <c r="E58" s="791"/>
      <c r="F58" s="791"/>
      <c r="G58" s="791"/>
      <c r="H58" s="792"/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/>
      <c r="T58" s="755"/>
      <c r="U58" s="755"/>
      <c r="V58" s="755"/>
      <c r="W58" s="755"/>
      <c r="X58" s="755"/>
      <c r="Y58" s="755"/>
      <c r="Z58" s="755"/>
      <c r="AA58" s="750"/>
      <c r="AB58" s="751"/>
      <c r="AC58" s="750"/>
      <c r="AD58" s="751"/>
      <c r="AE58" s="750"/>
      <c r="AF58" s="751"/>
      <c r="AG58" s="30"/>
      <c r="AH58" s="30"/>
      <c r="AI58" s="30"/>
      <c r="AJ58" s="30"/>
      <c r="AK58" s="30"/>
      <c r="AL58" s="30"/>
      <c r="AM58" s="30"/>
      <c r="AN58" s="30"/>
      <c r="AO58" s="30"/>
      <c r="AP58" s="20"/>
    </row>
    <row r="59" spans="2:42" ht="13.5">
      <c r="B59" s="790"/>
      <c r="C59" s="791"/>
      <c r="D59" s="791"/>
      <c r="E59" s="791"/>
      <c r="F59" s="791"/>
      <c r="G59" s="791"/>
      <c r="H59" s="792"/>
      <c r="I59" s="755"/>
      <c r="J59" s="755"/>
      <c r="K59" s="755"/>
      <c r="L59" s="755"/>
      <c r="M59" s="755"/>
      <c r="N59" s="755"/>
      <c r="O59" s="755"/>
      <c r="P59" s="755"/>
      <c r="Q59" s="755"/>
      <c r="R59" s="755"/>
      <c r="S59" s="755"/>
      <c r="T59" s="755"/>
      <c r="U59" s="755"/>
      <c r="V59" s="755"/>
      <c r="W59" s="755"/>
      <c r="X59" s="755"/>
      <c r="Y59" s="755"/>
      <c r="Z59" s="755"/>
      <c r="AA59" s="750"/>
      <c r="AB59" s="751"/>
      <c r="AC59" s="750"/>
      <c r="AD59" s="751"/>
      <c r="AE59" s="750"/>
      <c r="AF59" s="751"/>
      <c r="AG59" s="30"/>
      <c r="AH59" s="30"/>
      <c r="AI59" s="30"/>
      <c r="AJ59" s="30"/>
      <c r="AK59" s="30"/>
      <c r="AL59" s="30"/>
      <c r="AM59" s="30"/>
      <c r="AN59" s="30"/>
      <c r="AO59" s="30"/>
      <c r="AP59" s="20"/>
    </row>
    <row r="60" spans="2:42" ht="13.5">
      <c r="B60" s="790"/>
      <c r="C60" s="791"/>
      <c r="D60" s="791"/>
      <c r="E60" s="791"/>
      <c r="F60" s="791"/>
      <c r="G60" s="791"/>
      <c r="H60" s="792"/>
      <c r="I60" s="755"/>
      <c r="J60" s="755"/>
      <c r="K60" s="755"/>
      <c r="L60" s="755"/>
      <c r="M60" s="755"/>
      <c r="N60" s="755"/>
      <c r="O60" s="755"/>
      <c r="P60" s="755"/>
      <c r="Q60" s="755"/>
      <c r="R60" s="755"/>
      <c r="S60" s="755"/>
      <c r="T60" s="755"/>
      <c r="U60" s="755"/>
      <c r="V60" s="755"/>
      <c r="W60" s="755"/>
      <c r="X60" s="755"/>
      <c r="Y60" s="755"/>
      <c r="Z60" s="755"/>
      <c r="AA60" s="750"/>
      <c r="AB60" s="751"/>
      <c r="AC60" s="750"/>
      <c r="AD60" s="751"/>
      <c r="AE60" s="750"/>
      <c r="AF60" s="751"/>
      <c r="AG60" s="30"/>
      <c r="AH60" s="30"/>
      <c r="AI60" s="30"/>
      <c r="AJ60" s="30"/>
      <c r="AK60" s="30"/>
      <c r="AL60" s="30"/>
      <c r="AM60" s="30"/>
      <c r="AN60" s="30"/>
      <c r="AO60" s="30"/>
      <c r="AP60" s="20"/>
    </row>
    <row r="61" spans="2:52" ht="13.5">
      <c r="B61" s="790"/>
      <c r="C61" s="791"/>
      <c r="D61" s="791"/>
      <c r="E61" s="791"/>
      <c r="F61" s="791"/>
      <c r="G61" s="791"/>
      <c r="H61" s="792"/>
      <c r="I61" s="755"/>
      <c r="J61" s="755"/>
      <c r="K61" s="755"/>
      <c r="L61" s="755"/>
      <c r="M61" s="755"/>
      <c r="N61" s="755"/>
      <c r="O61" s="755"/>
      <c r="P61" s="755"/>
      <c r="Q61" s="755"/>
      <c r="R61" s="755"/>
      <c r="S61" s="755"/>
      <c r="T61" s="755"/>
      <c r="U61" s="755"/>
      <c r="V61" s="755"/>
      <c r="W61" s="755"/>
      <c r="X61" s="755"/>
      <c r="Y61" s="755"/>
      <c r="Z61" s="755"/>
      <c r="AA61" s="750"/>
      <c r="AB61" s="751"/>
      <c r="AC61" s="750"/>
      <c r="AD61" s="751"/>
      <c r="AE61" s="750"/>
      <c r="AF61" s="751"/>
      <c r="AG61" s="30"/>
      <c r="AH61" s="30"/>
      <c r="AI61" s="30"/>
      <c r="AJ61" s="30"/>
      <c r="AK61" s="30"/>
      <c r="AL61" s="30"/>
      <c r="AM61" s="30"/>
      <c r="AN61" s="30"/>
      <c r="AO61" s="30"/>
      <c r="AP61" s="20"/>
      <c r="AX61"/>
      <c r="AZ61" s="4"/>
    </row>
    <row r="62" spans="2:52" ht="13.5">
      <c r="B62" s="790"/>
      <c r="C62" s="791"/>
      <c r="D62" s="791"/>
      <c r="E62" s="791"/>
      <c r="F62" s="791"/>
      <c r="G62" s="791"/>
      <c r="H62" s="792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755"/>
      <c r="Y62" s="755"/>
      <c r="Z62" s="755"/>
      <c r="AA62" s="750"/>
      <c r="AB62" s="751"/>
      <c r="AC62" s="750"/>
      <c r="AD62" s="751"/>
      <c r="AE62" s="750"/>
      <c r="AF62" s="751"/>
      <c r="AG62" s="30"/>
      <c r="AH62" s="30"/>
      <c r="AI62" s="30"/>
      <c r="AJ62" s="30"/>
      <c r="AK62" s="30"/>
      <c r="AL62" s="30"/>
      <c r="AM62" s="30"/>
      <c r="AN62" s="30"/>
      <c r="AO62" s="30"/>
      <c r="AP62" s="20"/>
      <c r="AX62"/>
      <c r="AZ62" s="4"/>
    </row>
    <row r="63" spans="2:52" ht="13.5">
      <c r="B63" s="790"/>
      <c r="C63" s="791"/>
      <c r="D63" s="791"/>
      <c r="E63" s="791"/>
      <c r="F63" s="791"/>
      <c r="G63" s="791"/>
      <c r="H63" s="792"/>
      <c r="I63" s="755"/>
      <c r="J63" s="755"/>
      <c r="K63" s="755"/>
      <c r="L63" s="755"/>
      <c r="M63" s="755"/>
      <c r="N63" s="755"/>
      <c r="O63" s="755"/>
      <c r="P63" s="755"/>
      <c r="Q63" s="755"/>
      <c r="R63" s="755"/>
      <c r="S63" s="755"/>
      <c r="T63" s="755"/>
      <c r="U63" s="755"/>
      <c r="V63" s="755"/>
      <c r="W63" s="755"/>
      <c r="X63" s="755"/>
      <c r="Y63" s="755"/>
      <c r="Z63" s="755"/>
      <c r="AA63" s="750"/>
      <c r="AB63" s="751"/>
      <c r="AC63" s="750"/>
      <c r="AD63" s="751"/>
      <c r="AE63" s="750"/>
      <c r="AF63" s="751"/>
      <c r="AG63" s="30"/>
      <c r="AH63" s="30"/>
      <c r="AI63" s="30"/>
      <c r="AJ63" s="30"/>
      <c r="AK63" s="30"/>
      <c r="AL63" s="30"/>
      <c r="AM63" s="30"/>
      <c r="AN63" s="30"/>
      <c r="AO63" s="30"/>
      <c r="AP63" s="20"/>
      <c r="AX63"/>
      <c r="AZ63" s="4"/>
    </row>
    <row r="64" spans="2:52" ht="13.5">
      <c r="B64" s="790"/>
      <c r="C64" s="791"/>
      <c r="D64" s="791"/>
      <c r="E64" s="791"/>
      <c r="F64" s="791"/>
      <c r="G64" s="791"/>
      <c r="H64" s="792"/>
      <c r="I64" s="755"/>
      <c r="J64" s="755"/>
      <c r="K64" s="755"/>
      <c r="L64" s="755"/>
      <c r="M64" s="755"/>
      <c r="N64" s="755"/>
      <c r="O64" s="755"/>
      <c r="P64" s="755"/>
      <c r="Q64" s="755"/>
      <c r="R64" s="755"/>
      <c r="S64" s="755"/>
      <c r="T64" s="755"/>
      <c r="U64" s="755"/>
      <c r="V64" s="755"/>
      <c r="W64" s="755"/>
      <c r="X64" s="755"/>
      <c r="Y64" s="755"/>
      <c r="Z64" s="755"/>
      <c r="AA64" s="750"/>
      <c r="AB64" s="751"/>
      <c r="AC64" s="750"/>
      <c r="AD64" s="751"/>
      <c r="AE64" s="750"/>
      <c r="AF64" s="751"/>
      <c r="AG64" s="30"/>
      <c r="AH64" s="30"/>
      <c r="AI64" s="30"/>
      <c r="AJ64" s="30"/>
      <c r="AK64" s="30"/>
      <c r="AL64" s="30"/>
      <c r="AM64" s="30"/>
      <c r="AN64" s="30"/>
      <c r="AO64" s="30"/>
      <c r="AP64" s="20"/>
      <c r="AX64"/>
      <c r="AZ64" s="4"/>
    </row>
    <row r="65" spans="2:52" ht="13.5">
      <c r="B65" s="790"/>
      <c r="C65" s="791"/>
      <c r="D65" s="791"/>
      <c r="E65" s="791"/>
      <c r="F65" s="791"/>
      <c r="G65" s="791"/>
      <c r="H65" s="792"/>
      <c r="I65" s="755"/>
      <c r="J65" s="755"/>
      <c r="K65" s="755"/>
      <c r="L65" s="755"/>
      <c r="M65" s="755"/>
      <c r="N65" s="755"/>
      <c r="O65" s="755"/>
      <c r="P65" s="755"/>
      <c r="Q65" s="755"/>
      <c r="R65" s="755"/>
      <c r="S65" s="755"/>
      <c r="T65" s="755"/>
      <c r="U65" s="755"/>
      <c r="V65" s="755"/>
      <c r="W65" s="755"/>
      <c r="X65" s="755"/>
      <c r="Y65" s="755"/>
      <c r="Z65" s="755"/>
      <c r="AA65" s="750"/>
      <c r="AB65" s="751"/>
      <c r="AC65" s="750"/>
      <c r="AD65" s="751"/>
      <c r="AE65" s="750"/>
      <c r="AF65" s="751"/>
      <c r="AG65" s="30"/>
      <c r="AH65" s="30"/>
      <c r="AI65" s="30"/>
      <c r="AJ65" s="30"/>
      <c r="AK65" s="30"/>
      <c r="AL65" s="30"/>
      <c r="AM65" s="30"/>
      <c r="AN65" s="30"/>
      <c r="AO65" s="30"/>
      <c r="AP65" s="20"/>
      <c r="AX65"/>
      <c r="AZ65" s="4"/>
    </row>
    <row r="66" spans="2:52" ht="13.5">
      <c r="B66" s="790"/>
      <c r="C66" s="791"/>
      <c r="D66" s="791"/>
      <c r="E66" s="791"/>
      <c r="F66" s="791"/>
      <c r="G66" s="791"/>
      <c r="H66" s="792"/>
      <c r="I66" s="755"/>
      <c r="J66" s="755"/>
      <c r="K66" s="755"/>
      <c r="L66" s="755"/>
      <c r="M66" s="755"/>
      <c r="N66" s="755"/>
      <c r="O66" s="755"/>
      <c r="P66" s="755"/>
      <c r="Q66" s="755"/>
      <c r="R66" s="755"/>
      <c r="S66" s="755"/>
      <c r="T66" s="755"/>
      <c r="U66" s="755"/>
      <c r="V66" s="755"/>
      <c r="W66" s="755"/>
      <c r="X66" s="755"/>
      <c r="Y66" s="755"/>
      <c r="Z66" s="755"/>
      <c r="AA66" s="750"/>
      <c r="AB66" s="751"/>
      <c r="AC66" s="750"/>
      <c r="AD66" s="751"/>
      <c r="AE66" s="750"/>
      <c r="AF66" s="751"/>
      <c r="AG66" s="30"/>
      <c r="AH66" s="30"/>
      <c r="AI66" s="30"/>
      <c r="AJ66" s="30"/>
      <c r="AK66" s="30"/>
      <c r="AL66" s="30"/>
      <c r="AM66" s="30"/>
      <c r="AN66" s="30"/>
      <c r="AO66" s="30"/>
      <c r="AP66" s="20"/>
      <c r="AX66"/>
      <c r="AZ66" s="4"/>
    </row>
    <row r="67" spans="2:52" ht="13.5">
      <c r="B67" s="790"/>
      <c r="C67" s="791"/>
      <c r="D67" s="791"/>
      <c r="E67" s="791"/>
      <c r="F67" s="791"/>
      <c r="G67" s="791"/>
      <c r="H67" s="792"/>
      <c r="I67" s="755"/>
      <c r="J67" s="755"/>
      <c r="K67" s="755"/>
      <c r="L67" s="755"/>
      <c r="M67" s="755"/>
      <c r="N67" s="755"/>
      <c r="O67" s="755"/>
      <c r="P67" s="755"/>
      <c r="Q67" s="755"/>
      <c r="R67" s="755"/>
      <c r="S67" s="755"/>
      <c r="T67" s="755"/>
      <c r="U67" s="755"/>
      <c r="V67" s="755"/>
      <c r="W67" s="755"/>
      <c r="X67" s="755"/>
      <c r="Y67" s="755"/>
      <c r="Z67" s="755"/>
      <c r="AA67" s="750"/>
      <c r="AB67" s="751"/>
      <c r="AC67" s="750"/>
      <c r="AD67" s="751"/>
      <c r="AE67" s="750"/>
      <c r="AF67" s="751"/>
      <c r="AG67" s="30"/>
      <c r="AH67" s="30"/>
      <c r="AI67" s="30"/>
      <c r="AJ67" s="30"/>
      <c r="AK67" s="30"/>
      <c r="AL67" s="30"/>
      <c r="AM67" s="30"/>
      <c r="AN67" s="30"/>
      <c r="AO67" s="30"/>
      <c r="AP67" s="20"/>
      <c r="AX67"/>
      <c r="AZ67" s="4"/>
    </row>
    <row r="68" spans="2:52" ht="13.5">
      <c r="B68" s="790"/>
      <c r="C68" s="791"/>
      <c r="D68" s="791"/>
      <c r="E68" s="791"/>
      <c r="F68" s="791"/>
      <c r="G68" s="791"/>
      <c r="H68" s="792"/>
      <c r="I68" s="755"/>
      <c r="J68" s="755"/>
      <c r="K68" s="755"/>
      <c r="L68" s="755"/>
      <c r="M68" s="755"/>
      <c r="N68" s="755"/>
      <c r="O68" s="755"/>
      <c r="P68" s="755"/>
      <c r="Q68" s="755"/>
      <c r="R68" s="755"/>
      <c r="S68" s="755"/>
      <c r="T68" s="755"/>
      <c r="U68" s="755"/>
      <c r="V68" s="755"/>
      <c r="W68" s="755"/>
      <c r="X68" s="755"/>
      <c r="Y68" s="755"/>
      <c r="Z68" s="755"/>
      <c r="AA68" s="750"/>
      <c r="AB68" s="751"/>
      <c r="AC68" s="750"/>
      <c r="AD68" s="751"/>
      <c r="AE68" s="750"/>
      <c r="AF68" s="751"/>
      <c r="AG68" s="30"/>
      <c r="AH68" s="30"/>
      <c r="AI68" s="30"/>
      <c r="AJ68" s="30"/>
      <c r="AK68" s="30"/>
      <c r="AL68" s="30"/>
      <c r="AM68" s="30"/>
      <c r="AN68" s="30"/>
      <c r="AO68" s="30"/>
      <c r="AP68" s="20"/>
      <c r="AX68"/>
      <c r="AZ68" s="4"/>
    </row>
    <row r="69" spans="2:52" ht="13.5">
      <c r="B69" s="790"/>
      <c r="C69" s="791"/>
      <c r="D69" s="791"/>
      <c r="E69" s="791"/>
      <c r="F69" s="791"/>
      <c r="G69" s="791"/>
      <c r="H69" s="792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0"/>
      <c r="AB69" s="751"/>
      <c r="AC69" s="750"/>
      <c r="AD69" s="751"/>
      <c r="AE69" s="750"/>
      <c r="AF69" s="751"/>
      <c r="AG69" s="30"/>
      <c r="AH69" s="30"/>
      <c r="AI69" s="30"/>
      <c r="AJ69" s="30"/>
      <c r="AK69" s="30"/>
      <c r="AL69" s="30"/>
      <c r="AM69" s="30"/>
      <c r="AN69" s="30"/>
      <c r="AO69" s="30"/>
      <c r="AP69" s="20"/>
      <c r="AX69"/>
      <c r="AZ69" s="4"/>
    </row>
    <row r="70" spans="2:52" ht="13.5" customHeight="1">
      <c r="B70" s="790"/>
      <c r="C70" s="791"/>
      <c r="D70" s="791"/>
      <c r="E70" s="791"/>
      <c r="F70" s="791"/>
      <c r="G70" s="791"/>
      <c r="H70" s="792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755"/>
      <c r="Y70" s="755"/>
      <c r="Z70" s="755"/>
      <c r="AA70" s="750"/>
      <c r="AB70" s="751"/>
      <c r="AC70" s="750"/>
      <c r="AD70" s="751"/>
      <c r="AE70" s="750"/>
      <c r="AF70" s="751"/>
      <c r="AG70" s="30"/>
      <c r="AH70" s="30"/>
      <c r="AI70" s="30"/>
      <c r="AJ70" s="30"/>
      <c r="AK70" s="30"/>
      <c r="AL70" s="30"/>
      <c r="AM70" s="30"/>
      <c r="AN70" s="30"/>
      <c r="AO70" s="30"/>
      <c r="AP70" s="20"/>
      <c r="AX70"/>
      <c r="AZ70" s="4"/>
    </row>
    <row r="71" spans="2:52" ht="13.5">
      <c r="B71" s="754" t="s">
        <v>118</v>
      </c>
      <c r="C71" s="754"/>
      <c r="D71" s="754"/>
      <c r="E71" s="754"/>
      <c r="F71" s="754"/>
      <c r="G71" s="754"/>
      <c r="H71" s="754"/>
      <c r="I71" s="757">
        <f>SUM(I52:J70)</f>
        <v>0</v>
      </c>
      <c r="J71" s="757"/>
      <c r="K71" s="757">
        <f>SUM(K52:L70)</f>
        <v>0</v>
      </c>
      <c r="L71" s="757"/>
      <c r="M71" s="757">
        <f>SUM(M52:N70)</f>
        <v>0</v>
      </c>
      <c r="N71" s="757"/>
      <c r="O71" s="757">
        <f>SUM(O52:P70)</f>
        <v>0</v>
      </c>
      <c r="P71" s="757"/>
      <c r="Q71" s="757">
        <f>SUM(Q52:R70)</f>
        <v>0</v>
      </c>
      <c r="R71" s="757"/>
      <c r="S71" s="757">
        <f>SUM(S52:T70)</f>
        <v>0</v>
      </c>
      <c r="T71" s="757"/>
      <c r="U71" s="757">
        <f>SUM(U52:V70)</f>
        <v>0</v>
      </c>
      <c r="V71" s="757"/>
      <c r="W71" s="757">
        <f>SUM(W52:X70)</f>
        <v>0</v>
      </c>
      <c r="X71" s="757"/>
      <c r="Y71" s="757">
        <f>SUM(Y52:Z70)</f>
        <v>0</v>
      </c>
      <c r="Z71" s="757"/>
      <c r="AA71" s="757">
        <f>SUM(AA52:AB70)</f>
        <v>0</v>
      </c>
      <c r="AB71" s="757"/>
      <c r="AC71" s="757">
        <f>SUM(AC52:AD70)</f>
        <v>0</v>
      </c>
      <c r="AD71" s="757"/>
      <c r="AE71" s="757">
        <f>SUM(AE52:AF70)</f>
        <v>0</v>
      </c>
      <c r="AF71" s="757"/>
      <c r="AG71" s="25">
        <f>SUM(AG52:AG70)</f>
        <v>0</v>
      </c>
      <c r="AH71" s="25">
        <f aca="true" t="shared" si="2" ref="AH71:AO71">SUM(AH52:AH70)</f>
        <v>0</v>
      </c>
      <c r="AI71" s="25">
        <f t="shared" si="2"/>
        <v>0</v>
      </c>
      <c r="AJ71" s="25">
        <f t="shared" si="2"/>
        <v>0</v>
      </c>
      <c r="AK71" s="25">
        <f t="shared" si="2"/>
        <v>0</v>
      </c>
      <c r="AL71" s="25">
        <f t="shared" si="2"/>
        <v>0</v>
      </c>
      <c r="AM71" s="25">
        <f t="shared" si="2"/>
        <v>0</v>
      </c>
      <c r="AN71" s="25">
        <f t="shared" si="2"/>
        <v>0</v>
      </c>
      <c r="AO71" s="25">
        <f t="shared" si="2"/>
        <v>0</v>
      </c>
      <c r="AP71" s="20"/>
      <c r="AX71"/>
      <c r="AZ71" s="4"/>
    </row>
    <row r="72" spans="50:52" ht="13.5">
      <c r="AX72"/>
      <c r="AZ72" s="4"/>
    </row>
    <row r="73" spans="50:52" ht="13.5">
      <c r="AX73"/>
      <c r="AZ73" s="4"/>
    </row>
    <row r="74" spans="50:52" ht="13.5">
      <c r="AX74"/>
      <c r="AZ74" s="4"/>
    </row>
    <row r="75" spans="50:52" ht="13.5">
      <c r="AX75"/>
      <c r="AZ75" s="4"/>
    </row>
    <row r="76" spans="50:52" ht="13.5">
      <c r="AX76"/>
      <c r="AZ76" s="4"/>
    </row>
    <row r="77" spans="50:52" ht="13.5">
      <c r="AX77"/>
      <c r="AZ77" s="4"/>
    </row>
    <row r="78" spans="50:52" ht="13.5" customHeight="1">
      <c r="AX78"/>
      <c r="AZ78" s="4"/>
    </row>
    <row r="79" spans="50:52" ht="13.5">
      <c r="AX79"/>
      <c r="AZ79" s="4"/>
    </row>
    <row r="80" spans="50:52" ht="13.5">
      <c r="AX80"/>
      <c r="AZ80" s="4"/>
    </row>
    <row r="81" spans="50:52" ht="13.5">
      <c r="AX81"/>
      <c r="AZ81" s="4"/>
    </row>
  </sheetData>
  <sheetProtection password="E1BC" sheet="1" selectLockedCells="1"/>
  <mergeCells count="721">
    <mergeCell ref="AC38:AD38"/>
    <mergeCell ref="AE38:AF38"/>
    <mergeCell ref="AC37:AD37"/>
    <mergeCell ref="AR39:AS39"/>
    <mergeCell ref="AR40:AS40"/>
    <mergeCell ref="AG35:AH35"/>
    <mergeCell ref="AG36:AH36"/>
    <mergeCell ref="AC35:AD35"/>
    <mergeCell ref="AE35:AF35"/>
    <mergeCell ref="AE39:AF39"/>
    <mergeCell ref="AR37:AS37"/>
    <mergeCell ref="AR38:AS38"/>
    <mergeCell ref="AG33:AH33"/>
    <mergeCell ref="AG34:AH34"/>
    <mergeCell ref="AR41:AS41"/>
    <mergeCell ref="AR42:AS42"/>
    <mergeCell ref="AR35:AS35"/>
    <mergeCell ref="AR36:AS36"/>
    <mergeCell ref="AG40:AH40"/>
    <mergeCell ref="AA20:AB20"/>
    <mergeCell ref="Y20:Z20"/>
    <mergeCell ref="AR32:AS32"/>
    <mergeCell ref="AR20:AS20"/>
    <mergeCell ref="AI21:AS29"/>
    <mergeCell ref="AR30:AS30"/>
    <mergeCell ref="AR31:AS31"/>
    <mergeCell ref="AR33:AS33"/>
    <mergeCell ref="AR34:AS34"/>
    <mergeCell ref="Y21:Z21"/>
    <mergeCell ref="Y26:Z26"/>
    <mergeCell ref="U28:V28"/>
    <mergeCell ref="W28:X28"/>
    <mergeCell ref="Y71:Z71"/>
    <mergeCell ref="O44:R44"/>
    <mergeCell ref="Y66:Z66"/>
    <mergeCell ref="Y67:Z67"/>
    <mergeCell ref="Y68:Z68"/>
    <mergeCell ref="Y69:Z69"/>
    <mergeCell ref="Y62:Z62"/>
    <mergeCell ref="Y63:Z63"/>
    <mergeCell ref="W55:X55"/>
    <mergeCell ref="Y51:Z51"/>
    <mergeCell ref="AA41:AB41"/>
    <mergeCell ref="Y22:Z22"/>
    <mergeCell ref="Y23:Z23"/>
    <mergeCell ref="Y24:Z24"/>
    <mergeCell ref="Y27:Z27"/>
    <mergeCell ref="AA37:AB37"/>
    <mergeCell ref="AA36:AB36"/>
    <mergeCell ref="Y28:Z28"/>
    <mergeCell ref="Y30:Z30"/>
    <mergeCell ref="Y36:Z36"/>
    <mergeCell ref="AA39:AB39"/>
    <mergeCell ref="AA40:AB40"/>
    <mergeCell ref="AA29:AB29"/>
    <mergeCell ref="AA30:AB30"/>
    <mergeCell ref="AA31:AB31"/>
    <mergeCell ref="AA32:AB32"/>
    <mergeCell ref="AA35:AB35"/>
    <mergeCell ref="AA38:AB38"/>
    <mergeCell ref="H46:L46"/>
    <mergeCell ref="M46:N46"/>
    <mergeCell ref="Q46:U46"/>
    <mergeCell ref="V46:W46"/>
    <mergeCell ref="H48:M48"/>
    <mergeCell ref="N48:O48"/>
    <mergeCell ref="Q48:U48"/>
    <mergeCell ref="V48:W48"/>
    <mergeCell ref="W40:X40"/>
    <mergeCell ref="Y40:Z40"/>
    <mergeCell ref="B48:D48"/>
    <mergeCell ref="E48:F48"/>
    <mergeCell ref="K40:L40"/>
    <mergeCell ref="M40:N40"/>
    <mergeCell ref="Y48:AG48"/>
    <mergeCell ref="B46:D46"/>
    <mergeCell ref="AA42:AB42"/>
    <mergeCell ref="O40:P40"/>
    <mergeCell ref="Y25:Z25"/>
    <mergeCell ref="M29:N29"/>
    <mergeCell ref="O29:P29"/>
    <mergeCell ref="Q29:R29"/>
    <mergeCell ref="S29:T29"/>
    <mergeCell ref="U29:V29"/>
    <mergeCell ref="M26:N26"/>
    <mergeCell ref="W29:X29"/>
    <mergeCell ref="Y29:Z29"/>
    <mergeCell ref="S28:T28"/>
    <mergeCell ref="Q40:R40"/>
    <mergeCell ref="S40:T40"/>
    <mergeCell ref="U40:V40"/>
    <mergeCell ref="M35:N35"/>
    <mergeCell ref="O32:P32"/>
    <mergeCell ref="Q32:R32"/>
    <mergeCell ref="S32:T32"/>
    <mergeCell ref="S35:T35"/>
    <mergeCell ref="K39:L39"/>
    <mergeCell ref="O26:P26"/>
    <mergeCell ref="Q26:R26"/>
    <mergeCell ref="O28:P28"/>
    <mergeCell ref="Q28:R28"/>
    <mergeCell ref="W27:X27"/>
    <mergeCell ref="S26:T26"/>
    <mergeCell ref="O31:P31"/>
    <mergeCell ref="M27:N27"/>
    <mergeCell ref="O27:P27"/>
    <mergeCell ref="E46:F46"/>
    <mergeCell ref="H44:I44"/>
    <mergeCell ref="K44:N44"/>
    <mergeCell ref="M28:N28"/>
    <mergeCell ref="M42:N42"/>
    <mergeCell ref="M39:N39"/>
    <mergeCell ref="M32:N32"/>
    <mergeCell ref="K36:L36"/>
    <mergeCell ref="K37:L37"/>
    <mergeCell ref="K28:L28"/>
    <mergeCell ref="K26:L26"/>
    <mergeCell ref="U26:V26"/>
    <mergeCell ref="M24:N24"/>
    <mergeCell ref="O24:P24"/>
    <mergeCell ref="Q24:R24"/>
    <mergeCell ref="K24:L24"/>
    <mergeCell ref="K25:L25"/>
    <mergeCell ref="M25:N25"/>
    <mergeCell ref="S25:T25"/>
    <mergeCell ref="W26:X26"/>
    <mergeCell ref="Q27:R27"/>
    <mergeCell ref="S27:T27"/>
    <mergeCell ref="U27:V27"/>
    <mergeCell ref="W22:X22"/>
    <mergeCell ref="U20:V20"/>
    <mergeCell ref="W20:X20"/>
    <mergeCell ref="W21:X21"/>
    <mergeCell ref="W25:X25"/>
    <mergeCell ref="S24:T24"/>
    <mergeCell ref="U25:V25"/>
    <mergeCell ref="I9:J9"/>
    <mergeCell ref="K8:N8"/>
    <mergeCell ref="K9:N9"/>
    <mergeCell ref="O20:P20"/>
    <mergeCell ref="U21:V21"/>
    <mergeCell ref="U22:V22"/>
    <mergeCell ref="T7:V8"/>
    <mergeCell ref="B7:H7"/>
    <mergeCell ref="B8:H8"/>
    <mergeCell ref="B9:H9"/>
    <mergeCell ref="U23:V23"/>
    <mergeCell ref="R17:T17"/>
    <mergeCell ref="R16:T16"/>
    <mergeCell ref="E13:F13"/>
    <mergeCell ref="S20:T20"/>
    <mergeCell ref="Q20:R20"/>
    <mergeCell ref="Q7:S8"/>
    <mergeCell ref="O18:P18"/>
    <mergeCell ref="E17:F17"/>
    <mergeCell ref="E16:F16"/>
    <mergeCell ref="B2:F2"/>
    <mergeCell ref="B3:H3"/>
    <mergeCell ref="B4:H4"/>
    <mergeCell ref="B5:H5"/>
    <mergeCell ref="G2:H2"/>
    <mergeCell ref="I18:J18"/>
    <mergeCell ref="B6:H6"/>
    <mergeCell ref="D31:J31"/>
    <mergeCell ref="S31:T31"/>
    <mergeCell ref="U31:V31"/>
    <mergeCell ref="Q30:R30"/>
    <mergeCell ref="M30:N30"/>
    <mergeCell ref="M31:N31"/>
    <mergeCell ref="K30:L30"/>
    <mergeCell ref="O30:P30"/>
    <mergeCell ref="S30:T30"/>
    <mergeCell ref="U30:V30"/>
    <mergeCell ref="U42:V42"/>
    <mergeCell ref="S22:T22"/>
    <mergeCell ref="B21:H21"/>
    <mergeCell ref="B22:H22"/>
    <mergeCell ref="B23:H23"/>
    <mergeCell ref="Q21:R21"/>
    <mergeCell ref="S21:T21"/>
    <mergeCell ref="Q23:R23"/>
    <mergeCell ref="S23:T23"/>
    <mergeCell ref="Q22:R22"/>
    <mergeCell ref="Y42:Z42"/>
    <mergeCell ref="K41:L41"/>
    <mergeCell ref="AG24:AH24"/>
    <mergeCell ref="U41:V41"/>
    <mergeCell ref="W41:X41"/>
    <mergeCell ref="Y41:Z41"/>
    <mergeCell ref="K42:L42"/>
    <mergeCell ref="O42:P42"/>
    <mergeCell ref="M41:N41"/>
    <mergeCell ref="O41:P41"/>
    <mergeCell ref="AG22:AH22"/>
    <mergeCell ref="B38:C38"/>
    <mergeCell ref="B39:C39"/>
    <mergeCell ref="B40:C40"/>
    <mergeCell ref="B35:C35"/>
    <mergeCell ref="B36:C36"/>
    <mergeCell ref="O25:P25"/>
    <mergeCell ref="Q25:R25"/>
    <mergeCell ref="W23:X23"/>
    <mergeCell ref="W24:X24"/>
    <mergeCell ref="AG25:AH25"/>
    <mergeCell ref="AG26:AH26"/>
    <mergeCell ref="B42:H42"/>
    <mergeCell ref="B41:H41"/>
    <mergeCell ref="B24:H24"/>
    <mergeCell ref="B25:H25"/>
    <mergeCell ref="B26:H26"/>
    <mergeCell ref="Q42:R42"/>
    <mergeCell ref="S42:T42"/>
    <mergeCell ref="AG27:AH27"/>
    <mergeCell ref="AG28:AH28"/>
    <mergeCell ref="AG29:AH29"/>
    <mergeCell ref="B37:C37"/>
    <mergeCell ref="B28:H28"/>
    <mergeCell ref="U32:V32"/>
    <mergeCell ref="W32:X32"/>
    <mergeCell ref="B32:C32"/>
    <mergeCell ref="B31:C31"/>
    <mergeCell ref="D30:J30"/>
    <mergeCell ref="AG32:AH32"/>
    <mergeCell ref="AG30:AH30"/>
    <mergeCell ref="AG41:AH41"/>
    <mergeCell ref="AG42:AH42"/>
    <mergeCell ref="AG20:AH20"/>
    <mergeCell ref="AG21:AH21"/>
    <mergeCell ref="AG31:AH31"/>
    <mergeCell ref="AG23:AH23"/>
    <mergeCell ref="AG37:AH37"/>
    <mergeCell ref="AG38:AH38"/>
    <mergeCell ref="AG39:AH39"/>
    <mergeCell ref="K35:L35"/>
    <mergeCell ref="K33:L33"/>
    <mergeCell ref="M20:N20"/>
    <mergeCell ref="B20:H20"/>
    <mergeCell ref="I22:J22"/>
    <mergeCell ref="K21:L21"/>
    <mergeCell ref="K22:L22"/>
    <mergeCell ref="K23:L23"/>
    <mergeCell ref="M21:N21"/>
    <mergeCell ref="D34:J34"/>
    <mergeCell ref="E12:F12"/>
    <mergeCell ref="E18:F18"/>
    <mergeCell ref="B16:D16"/>
    <mergeCell ref="K20:L20"/>
    <mergeCell ref="G17:H17"/>
    <mergeCell ref="M33:N33"/>
    <mergeCell ref="K18:L18"/>
    <mergeCell ref="M18:N18"/>
    <mergeCell ref="B12:D12"/>
    <mergeCell ref="B13:D13"/>
    <mergeCell ref="B11:D11"/>
    <mergeCell ref="K38:L38"/>
    <mergeCell ref="B29:H29"/>
    <mergeCell ref="B27:H27"/>
    <mergeCell ref="B30:C30"/>
    <mergeCell ref="I17:J17"/>
    <mergeCell ref="B17:D17"/>
    <mergeCell ref="G18:H18"/>
    <mergeCell ref="I28:J28"/>
    <mergeCell ref="I21:J21"/>
    <mergeCell ref="B18:D18"/>
    <mergeCell ref="I27:J27"/>
    <mergeCell ref="I23:J23"/>
    <mergeCell ref="I24:J24"/>
    <mergeCell ref="I25:J25"/>
    <mergeCell ref="E11:F11"/>
    <mergeCell ref="G13:H13"/>
    <mergeCell ref="G12:H12"/>
    <mergeCell ref="G11:H11"/>
    <mergeCell ref="G16:H16"/>
    <mergeCell ref="O11:P11"/>
    <mergeCell ref="M13:N13"/>
    <mergeCell ref="M12:N12"/>
    <mergeCell ref="M11:N11"/>
    <mergeCell ref="K12:L12"/>
    <mergeCell ref="K11:L11"/>
    <mergeCell ref="K13:L13"/>
    <mergeCell ref="O17:P17"/>
    <mergeCell ref="O16:P16"/>
    <mergeCell ref="O13:P13"/>
    <mergeCell ref="O12:P12"/>
    <mergeCell ref="M17:N17"/>
    <mergeCell ref="M16:N16"/>
    <mergeCell ref="K17:L17"/>
    <mergeCell ref="K16:L16"/>
    <mergeCell ref="I13:J13"/>
    <mergeCell ref="I12:J12"/>
    <mergeCell ref="I11:J11"/>
    <mergeCell ref="I6:J6"/>
    <mergeCell ref="I7:J7"/>
    <mergeCell ref="K6:N6"/>
    <mergeCell ref="K7:N7"/>
    <mergeCell ref="I8:J8"/>
    <mergeCell ref="Q34:R34"/>
    <mergeCell ref="K4:N4"/>
    <mergeCell ref="K3:N3"/>
    <mergeCell ref="K2:N2"/>
    <mergeCell ref="I2:J2"/>
    <mergeCell ref="I3:J3"/>
    <mergeCell ref="I4:J4"/>
    <mergeCell ref="K5:N5"/>
    <mergeCell ref="I5:J5"/>
    <mergeCell ref="I16:J16"/>
    <mergeCell ref="O36:P36"/>
    <mergeCell ref="Q36:R36"/>
    <mergeCell ref="Y39:Z39"/>
    <mergeCell ref="U33:V33"/>
    <mergeCell ref="Y31:Z31"/>
    <mergeCell ref="W38:X38"/>
    <mergeCell ref="W37:X37"/>
    <mergeCell ref="O33:P33"/>
    <mergeCell ref="S37:T37"/>
    <mergeCell ref="S33:T33"/>
    <mergeCell ref="U37:V37"/>
    <mergeCell ref="Y37:Z37"/>
    <mergeCell ref="U36:V36"/>
    <mergeCell ref="W31:X31"/>
    <mergeCell ref="Y38:Z38"/>
    <mergeCell ref="S36:T36"/>
    <mergeCell ref="S34:T34"/>
    <mergeCell ref="O39:P39"/>
    <mergeCell ref="O38:P38"/>
    <mergeCell ref="M36:N36"/>
    <mergeCell ref="M37:N37"/>
    <mergeCell ref="M38:N38"/>
    <mergeCell ref="AA53:AB53"/>
    <mergeCell ref="U52:V52"/>
    <mergeCell ref="W52:X52"/>
    <mergeCell ref="AA52:AB52"/>
    <mergeCell ref="Y53:Z53"/>
    <mergeCell ref="Y52:Z52"/>
    <mergeCell ref="W53:X53"/>
    <mergeCell ref="O37:P37"/>
    <mergeCell ref="Q37:R37"/>
    <mergeCell ref="S39:T39"/>
    <mergeCell ref="U38:V38"/>
    <mergeCell ref="U39:V39"/>
    <mergeCell ref="W39:X39"/>
    <mergeCell ref="S38:T38"/>
    <mergeCell ref="U51:V51"/>
    <mergeCell ref="Q39:R39"/>
    <mergeCell ref="Q38:R38"/>
    <mergeCell ref="K54:L54"/>
    <mergeCell ref="S53:T53"/>
    <mergeCell ref="U53:V53"/>
    <mergeCell ref="T44:W44"/>
    <mergeCell ref="W42:X42"/>
    <mergeCell ref="Q41:R41"/>
    <mergeCell ref="S41:T41"/>
    <mergeCell ref="K53:L53"/>
    <mergeCell ref="M53:N53"/>
    <mergeCell ref="O53:P53"/>
    <mergeCell ref="Q53:R53"/>
    <mergeCell ref="O54:P54"/>
    <mergeCell ref="M54:N54"/>
    <mergeCell ref="M56:N56"/>
    <mergeCell ref="O56:P56"/>
    <mergeCell ref="Q56:R56"/>
    <mergeCell ref="K56:L56"/>
    <mergeCell ref="Q54:R54"/>
    <mergeCell ref="AA55:AB55"/>
    <mergeCell ref="U54:V54"/>
    <mergeCell ref="W54:X54"/>
    <mergeCell ref="AA54:AB54"/>
    <mergeCell ref="Y54:Z54"/>
    <mergeCell ref="Y55:Z55"/>
    <mergeCell ref="S54:T54"/>
    <mergeCell ref="S55:T55"/>
    <mergeCell ref="U55:V55"/>
    <mergeCell ref="I55:J55"/>
    <mergeCell ref="K55:L55"/>
    <mergeCell ref="M55:N55"/>
    <mergeCell ref="O55:P55"/>
    <mergeCell ref="Q55:R55"/>
    <mergeCell ref="AA57:AB57"/>
    <mergeCell ref="U56:V56"/>
    <mergeCell ref="W56:X56"/>
    <mergeCell ref="AA56:AB56"/>
    <mergeCell ref="Y56:Z56"/>
    <mergeCell ref="Y57:Z57"/>
    <mergeCell ref="S56:T56"/>
    <mergeCell ref="W57:X57"/>
    <mergeCell ref="I58:J58"/>
    <mergeCell ref="K58:L58"/>
    <mergeCell ref="S57:T57"/>
    <mergeCell ref="U57:V57"/>
    <mergeCell ref="I57:J57"/>
    <mergeCell ref="K57:L57"/>
    <mergeCell ref="M57:N57"/>
    <mergeCell ref="O57:P57"/>
    <mergeCell ref="Q57:R57"/>
    <mergeCell ref="M58:N58"/>
    <mergeCell ref="Q58:R58"/>
    <mergeCell ref="S58:T58"/>
    <mergeCell ref="O58:P58"/>
    <mergeCell ref="W59:X59"/>
    <mergeCell ref="AA59:AB59"/>
    <mergeCell ref="U58:V58"/>
    <mergeCell ref="W58:X58"/>
    <mergeCell ref="AA58:AB58"/>
    <mergeCell ref="Y58:Z58"/>
    <mergeCell ref="Y59:Z59"/>
    <mergeCell ref="K60:L60"/>
    <mergeCell ref="S59:T59"/>
    <mergeCell ref="U59:V59"/>
    <mergeCell ref="I59:J59"/>
    <mergeCell ref="K59:L59"/>
    <mergeCell ref="M59:N59"/>
    <mergeCell ref="O59:P59"/>
    <mergeCell ref="Q59:R59"/>
    <mergeCell ref="M60:N60"/>
    <mergeCell ref="W60:X60"/>
    <mergeCell ref="AA60:AB60"/>
    <mergeCell ref="Y60:Z60"/>
    <mergeCell ref="Y61:Z61"/>
    <mergeCell ref="M62:N62"/>
    <mergeCell ref="O60:P60"/>
    <mergeCell ref="Q60:R60"/>
    <mergeCell ref="S60:T60"/>
    <mergeCell ref="U60:V60"/>
    <mergeCell ref="K61:L61"/>
    <mergeCell ref="M61:N61"/>
    <mergeCell ref="O61:P61"/>
    <mergeCell ref="Q61:R61"/>
    <mergeCell ref="W62:X62"/>
    <mergeCell ref="AA62:AB62"/>
    <mergeCell ref="S61:T61"/>
    <mergeCell ref="U61:V61"/>
    <mergeCell ref="W61:X61"/>
    <mergeCell ref="AA61:AB61"/>
    <mergeCell ref="K70:L70"/>
    <mergeCell ref="M70:N70"/>
    <mergeCell ref="O70:P70"/>
    <mergeCell ref="Q70:R70"/>
    <mergeCell ref="W70:X70"/>
    <mergeCell ref="AA70:AB70"/>
    <mergeCell ref="Y70:Z70"/>
    <mergeCell ref="B71:H71"/>
    <mergeCell ref="I71:J71"/>
    <mergeCell ref="K71:L71"/>
    <mergeCell ref="M71:N71"/>
    <mergeCell ref="O71:P71"/>
    <mergeCell ref="Q71:R71"/>
    <mergeCell ref="B70:H70"/>
    <mergeCell ref="I70:J70"/>
    <mergeCell ref="O51:P51"/>
    <mergeCell ref="Q51:R51"/>
    <mergeCell ref="S70:T70"/>
    <mergeCell ref="U70:V70"/>
    <mergeCell ref="O62:P62"/>
    <mergeCell ref="Q62:R62"/>
    <mergeCell ref="S62:T62"/>
    <mergeCell ref="U62:V62"/>
    <mergeCell ref="B51:H51"/>
    <mergeCell ref="I51:J51"/>
    <mergeCell ref="K51:L51"/>
    <mergeCell ref="M51:N51"/>
    <mergeCell ref="S71:T71"/>
    <mergeCell ref="U71:V71"/>
    <mergeCell ref="K52:L52"/>
    <mergeCell ref="S51:T51"/>
    <mergeCell ref="B62:H62"/>
    <mergeCell ref="I62:J62"/>
    <mergeCell ref="W71:X71"/>
    <mergeCell ref="AA71:AB71"/>
    <mergeCell ref="W51:X51"/>
    <mergeCell ref="AA51:AB51"/>
    <mergeCell ref="B52:H52"/>
    <mergeCell ref="M52:N52"/>
    <mergeCell ref="O52:P52"/>
    <mergeCell ref="Q52:R52"/>
    <mergeCell ref="S52:T52"/>
    <mergeCell ref="I52:J52"/>
    <mergeCell ref="B53:H53"/>
    <mergeCell ref="B54:H54"/>
    <mergeCell ref="B55:H55"/>
    <mergeCell ref="B56:H56"/>
    <mergeCell ref="B57:H57"/>
    <mergeCell ref="I56:J56"/>
    <mergeCell ref="I54:J54"/>
    <mergeCell ref="I53:J53"/>
    <mergeCell ref="I61:J61"/>
    <mergeCell ref="B58:H58"/>
    <mergeCell ref="B59:H59"/>
    <mergeCell ref="B60:H60"/>
    <mergeCell ref="B61:H61"/>
    <mergeCell ref="B64:H64"/>
    <mergeCell ref="I60:J60"/>
    <mergeCell ref="B67:H67"/>
    <mergeCell ref="B68:H68"/>
    <mergeCell ref="I67:J67"/>
    <mergeCell ref="I65:J65"/>
    <mergeCell ref="B65:H65"/>
    <mergeCell ref="I68:J68"/>
    <mergeCell ref="B69:H69"/>
    <mergeCell ref="I63:J63"/>
    <mergeCell ref="K63:L63"/>
    <mergeCell ref="M63:N63"/>
    <mergeCell ref="I66:J66"/>
    <mergeCell ref="K66:L66"/>
    <mergeCell ref="M66:N66"/>
    <mergeCell ref="I69:J69"/>
    <mergeCell ref="B63:H63"/>
    <mergeCell ref="B66:H66"/>
    <mergeCell ref="Q64:R64"/>
    <mergeCell ref="S64:T64"/>
    <mergeCell ref="S66:T66"/>
    <mergeCell ref="U66:V66"/>
    <mergeCell ref="U64:V64"/>
    <mergeCell ref="W64:X64"/>
    <mergeCell ref="AA66:AB66"/>
    <mergeCell ref="S65:T65"/>
    <mergeCell ref="U65:V65"/>
    <mergeCell ref="W65:X65"/>
    <mergeCell ref="S63:T63"/>
    <mergeCell ref="AA65:AB65"/>
    <mergeCell ref="AA64:AB64"/>
    <mergeCell ref="U63:V63"/>
    <mergeCell ref="K65:L65"/>
    <mergeCell ref="M65:N65"/>
    <mergeCell ref="O65:P65"/>
    <mergeCell ref="Q65:R65"/>
    <mergeCell ref="Y64:Z64"/>
    <mergeCell ref="AA63:AB63"/>
    <mergeCell ref="W63:X63"/>
    <mergeCell ref="Y65:Z65"/>
    <mergeCell ref="M64:N64"/>
    <mergeCell ref="O64:P64"/>
    <mergeCell ref="O67:P67"/>
    <mergeCell ref="Q67:R67"/>
    <mergeCell ref="B44:E44"/>
    <mergeCell ref="F44:G44"/>
    <mergeCell ref="O63:P63"/>
    <mergeCell ref="Q63:R63"/>
    <mergeCell ref="O66:P66"/>
    <mergeCell ref="Q66:R66"/>
    <mergeCell ref="I64:J64"/>
    <mergeCell ref="K64:L64"/>
    <mergeCell ref="K68:L68"/>
    <mergeCell ref="M67:N67"/>
    <mergeCell ref="K67:L67"/>
    <mergeCell ref="AA69:AB69"/>
    <mergeCell ref="S69:T69"/>
    <mergeCell ref="U69:V69"/>
    <mergeCell ref="AA67:AB67"/>
    <mergeCell ref="S68:T68"/>
    <mergeCell ref="AA68:AB68"/>
    <mergeCell ref="S67:T67"/>
    <mergeCell ref="U67:V67"/>
    <mergeCell ref="W67:X67"/>
    <mergeCell ref="K69:L69"/>
    <mergeCell ref="M69:N69"/>
    <mergeCell ref="X2:Z2"/>
    <mergeCell ref="X3:Z3"/>
    <mergeCell ref="W69:X69"/>
    <mergeCell ref="O69:P69"/>
    <mergeCell ref="Q69:R69"/>
    <mergeCell ref="W66:X66"/>
    <mergeCell ref="D38:J38"/>
    <mergeCell ref="D37:J37"/>
    <mergeCell ref="I26:J26"/>
    <mergeCell ref="U68:V68"/>
    <mergeCell ref="W68:X68"/>
    <mergeCell ref="D39:J39"/>
    <mergeCell ref="D40:J40"/>
    <mergeCell ref="M68:N68"/>
    <mergeCell ref="O68:P68"/>
    <mergeCell ref="Q68:R68"/>
    <mergeCell ref="K62:L62"/>
    <mergeCell ref="AA21:AB28"/>
    <mergeCell ref="D32:J32"/>
    <mergeCell ref="D35:J35"/>
    <mergeCell ref="D36:J36"/>
    <mergeCell ref="U24:V24"/>
    <mergeCell ref="W36:X36"/>
    <mergeCell ref="O35:P35"/>
    <mergeCell ref="Q35:R35"/>
    <mergeCell ref="D33:J33"/>
    <mergeCell ref="AE20:AF20"/>
    <mergeCell ref="AC21:AD21"/>
    <mergeCell ref="AC22:AD22"/>
    <mergeCell ref="AC27:AD27"/>
    <mergeCell ref="AC28:AD28"/>
    <mergeCell ref="AC23:AD23"/>
    <mergeCell ref="AC24:AD24"/>
    <mergeCell ref="AC25:AD25"/>
    <mergeCell ref="AC20:AD20"/>
    <mergeCell ref="AE21:AF28"/>
    <mergeCell ref="AE31:AF31"/>
    <mergeCell ref="AE29:AF29"/>
    <mergeCell ref="K31:L31"/>
    <mergeCell ref="K29:L29"/>
    <mergeCell ref="K32:L32"/>
    <mergeCell ref="Q31:R31"/>
    <mergeCell ref="AE32:AF32"/>
    <mergeCell ref="AC29:AD29"/>
    <mergeCell ref="W30:X30"/>
    <mergeCell ref="AE33:AF33"/>
    <mergeCell ref="AE34:AF34"/>
    <mergeCell ref="AE30:AF30"/>
    <mergeCell ref="AE37:AF37"/>
    <mergeCell ref="W33:X33"/>
    <mergeCell ref="Y33:Z33"/>
    <mergeCell ref="AA33:AB33"/>
    <mergeCell ref="AE36:AF36"/>
    <mergeCell ref="Y32:Z32"/>
    <mergeCell ref="AC31:AD31"/>
    <mergeCell ref="AC26:AD26"/>
    <mergeCell ref="AC30:AD30"/>
    <mergeCell ref="AC32:AD32"/>
    <mergeCell ref="B33:C33"/>
    <mergeCell ref="O21:P21"/>
    <mergeCell ref="M22:N22"/>
    <mergeCell ref="O22:P22"/>
    <mergeCell ref="M23:N23"/>
    <mergeCell ref="O23:P23"/>
    <mergeCell ref="K27:L27"/>
    <mergeCell ref="B34:C34"/>
    <mergeCell ref="AC41:AD41"/>
    <mergeCell ref="AE41:AF41"/>
    <mergeCell ref="Q33:R33"/>
    <mergeCell ref="K34:L34"/>
    <mergeCell ref="M34:N34"/>
    <mergeCell ref="O34:P34"/>
    <mergeCell ref="AC34:AD34"/>
    <mergeCell ref="AC33:AD33"/>
    <mergeCell ref="AE40:AF40"/>
    <mergeCell ref="U34:V34"/>
    <mergeCell ref="W34:X34"/>
    <mergeCell ref="Y34:Z34"/>
    <mergeCell ref="AC36:AD36"/>
    <mergeCell ref="Y35:Z35"/>
    <mergeCell ref="U35:V35"/>
    <mergeCell ref="W35:X35"/>
    <mergeCell ref="AC60:AD60"/>
    <mergeCell ref="AE55:AF55"/>
    <mergeCell ref="AE56:AF56"/>
    <mergeCell ref="AC42:AD42"/>
    <mergeCell ref="AE42:AF42"/>
    <mergeCell ref="AE51:AF51"/>
    <mergeCell ref="AE52:AF52"/>
    <mergeCell ref="AE53:AF53"/>
    <mergeCell ref="AE54:AF54"/>
    <mergeCell ref="AC57:AD57"/>
    <mergeCell ref="AC66:AD66"/>
    <mergeCell ref="AC67:AD67"/>
    <mergeCell ref="AE68:AF68"/>
    <mergeCell ref="AE57:AF57"/>
    <mergeCell ref="AE58:AF58"/>
    <mergeCell ref="AE59:AF59"/>
    <mergeCell ref="AE60:AF60"/>
    <mergeCell ref="AE61:AF61"/>
    <mergeCell ref="AE62:AF62"/>
    <mergeCell ref="AC63:AD63"/>
    <mergeCell ref="AE70:AF70"/>
    <mergeCell ref="AE71:AF71"/>
    <mergeCell ref="AC51:AD51"/>
    <mergeCell ref="AC52:AD52"/>
    <mergeCell ref="AC53:AD53"/>
    <mergeCell ref="AC54:AD54"/>
    <mergeCell ref="AC55:AD55"/>
    <mergeCell ref="AC56:AD56"/>
    <mergeCell ref="AC65:AD65"/>
    <mergeCell ref="AE69:AF69"/>
    <mergeCell ref="AE63:AF63"/>
    <mergeCell ref="AE64:AF64"/>
    <mergeCell ref="AE65:AF65"/>
    <mergeCell ref="AE66:AF66"/>
    <mergeCell ref="AE67:AF67"/>
    <mergeCell ref="AG44:AJ44"/>
    <mergeCell ref="AH48:AI48"/>
    <mergeCell ref="X44:Y44"/>
    <mergeCell ref="Z44:AA44"/>
    <mergeCell ref="U5:AA5"/>
    <mergeCell ref="Q5:T5"/>
    <mergeCell ref="AA34:AB34"/>
    <mergeCell ref="AC39:AD39"/>
    <mergeCell ref="AC5:AF5"/>
    <mergeCell ref="AC6:AF6"/>
    <mergeCell ref="AC7:AF7"/>
    <mergeCell ref="AC8:AF8"/>
    <mergeCell ref="AC40:AD40"/>
    <mergeCell ref="AC70:AD70"/>
    <mergeCell ref="AC71:AD71"/>
    <mergeCell ref="AC44:AF44"/>
    <mergeCell ref="AC64:AD64"/>
    <mergeCell ref="AC68:AD68"/>
    <mergeCell ref="AC69:AD69"/>
    <mergeCell ref="AC58:AD58"/>
    <mergeCell ref="AC59:AD59"/>
    <mergeCell ref="AC61:AD61"/>
    <mergeCell ref="AC62:AD62"/>
    <mergeCell ref="AG2:AM2"/>
    <mergeCell ref="AP2:AQ2"/>
    <mergeCell ref="AN3:AO3"/>
    <mergeCell ref="AN4:AO4"/>
    <mergeCell ref="AN2:AO2"/>
    <mergeCell ref="AP3:AQ3"/>
    <mergeCell ref="AC3:AF3"/>
    <mergeCell ref="AC4:AF4"/>
    <mergeCell ref="AG3:AM3"/>
    <mergeCell ref="AG4:AM4"/>
    <mergeCell ref="AN5:AO5"/>
    <mergeCell ref="AN6:AO6"/>
    <mergeCell ref="AN7:AO7"/>
    <mergeCell ref="AN8:AO8"/>
    <mergeCell ref="AG5:AM5"/>
    <mergeCell ref="AG6:AM6"/>
    <mergeCell ref="AG7:AM7"/>
    <mergeCell ref="AG8:AM8"/>
    <mergeCell ref="W16:Y16"/>
    <mergeCell ref="W17:Y17"/>
    <mergeCell ref="AN9:AO9"/>
    <mergeCell ref="AN10:AO10"/>
    <mergeCell ref="AC9:AF9"/>
    <mergeCell ref="AC10:AF10"/>
    <mergeCell ref="AG9:AM9"/>
    <mergeCell ref="AG10:AM10"/>
  </mergeCells>
  <conditionalFormatting sqref="AA42:AF42 O12:O13 G12:G13 M12:M13 K12:K13 I12:I13 E12:E13 B22:J28 AA21 AE21 K21:Z29 AC21:AD28 AA29:AF40">
    <cfRule type="cellIs" priority="2" dxfId="18" operator="equal" stopIfTrue="1">
      <formula>0</formula>
    </cfRule>
  </conditionalFormatting>
  <dataValidations count="9">
    <dataValidation type="list" allowBlank="1" showInputMessage="1" showErrorMessage="1" sqref="K3:N5">
      <formula1>INDIRECT(B3)</formula1>
    </dataValidation>
    <dataValidation type="list" allowBlank="1" showInputMessage="1" showErrorMessage="1" sqref="R17:T17">
      <formula1>能力</formula1>
    </dataValidation>
    <dataValidation type="list" allowBlank="1" showInputMessage="1" showErrorMessage="1" sqref="X3:Z3">
      <formula1>"ALS2"</formula1>
    </dataValidation>
    <dataValidation type="list" allowBlank="1" showInputMessage="1" showErrorMessage="1" sqref="AG44:AJ44">
      <formula1>"ダブルマジック,その他"</formula1>
    </dataValidation>
    <dataValidation type="list" allowBlank="1" showInputMessage="1" showErrorMessage="1" sqref="O44:R44">
      <formula1>"ダブルウェポン,その他"</formula1>
    </dataValidation>
    <dataValidation type="list" allowBlank="1" showInputMessage="1" showErrorMessage="1" sqref="F44:I44 X44:AA44">
      <formula1>属性</formula1>
    </dataValidation>
    <dataValidation type="list" allowBlank="1" showInputMessage="1" showErrorMessage="1" sqref="B3:H9">
      <formula1>INDIRECT($X$3)</formula1>
    </dataValidation>
    <dataValidation type="list" allowBlank="1" showInputMessage="1" showErrorMessage="1" sqref="K6:K9">
      <formula1>#REF!</formula1>
    </dataValidation>
    <dataValidation type="list" allowBlank="1" showInputMessage="1" showErrorMessage="1" sqref="U5:AA5">
      <formula1>クエスト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1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6.125" style="0" bestFit="1" customWidth="1"/>
    <col min="2" max="2" width="20.125" style="0" customWidth="1"/>
    <col min="3" max="3" width="5.375" style="0" bestFit="1" customWidth="1"/>
    <col min="4" max="4" width="5.25390625" style="0" bestFit="1" customWidth="1"/>
    <col min="5" max="5" width="10.375" style="0" bestFit="1" customWidth="1"/>
    <col min="6" max="6" width="10.25390625" style="0" bestFit="1" customWidth="1"/>
    <col min="7" max="8" width="5.25390625" style="0" bestFit="1" customWidth="1"/>
    <col min="9" max="9" width="42.625" style="0" customWidth="1"/>
    <col min="10" max="10" width="6.375" style="0" bestFit="1" customWidth="1"/>
    <col min="16" max="16" width="9.125" style="0" customWidth="1"/>
    <col min="17" max="17" width="11.125" style="0" hidden="1" customWidth="1"/>
    <col min="18" max="25" width="5.25390625" style="0" bestFit="1" customWidth="1"/>
    <col min="26" max="33" width="3.625" style="0" customWidth="1"/>
  </cols>
  <sheetData>
    <row r="1" spans="2:10" ht="13.5">
      <c r="B1" s="1" t="s">
        <v>146</v>
      </c>
      <c r="C1" s="1" t="s">
        <v>11</v>
      </c>
      <c r="D1" s="1" t="s">
        <v>147</v>
      </c>
      <c r="E1" s="1" t="s">
        <v>148</v>
      </c>
      <c r="F1" s="1" t="s">
        <v>7</v>
      </c>
      <c r="G1" s="1" t="s">
        <v>8</v>
      </c>
      <c r="H1" s="1" t="s">
        <v>9</v>
      </c>
      <c r="I1" s="6" t="s">
        <v>12</v>
      </c>
      <c r="J1" s="1" t="s">
        <v>10</v>
      </c>
    </row>
    <row r="2" spans="2:17" ht="13.5">
      <c r="B2" s="10"/>
      <c r="C2" s="10"/>
      <c r="D2" s="10"/>
      <c r="E2" s="10"/>
      <c r="F2" s="10"/>
      <c r="G2" s="10"/>
      <c r="H2" s="10"/>
      <c r="I2" s="10"/>
      <c r="J2" s="1"/>
      <c r="Q2" t="s">
        <v>59</v>
      </c>
    </row>
    <row r="3" spans="2:17" ht="13.5">
      <c r="B3" s="10"/>
      <c r="C3" s="10"/>
      <c r="D3" s="10"/>
      <c r="E3" s="10"/>
      <c r="F3" s="10"/>
      <c r="G3" s="10"/>
      <c r="H3" s="10"/>
      <c r="I3" s="10"/>
      <c r="J3" s="1"/>
      <c r="Q3" t="s">
        <v>53</v>
      </c>
    </row>
    <row r="4" spans="2:17" ht="13.5">
      <c r="B4" s="10"/>
      <c r="C4" s="10"/>
      <c r="D4" s="10"/>
      <c r="E4" s="10"/>
      <c r="F4" s="10"/>
      <c r="G4" s="10"/>
      <c r="H4" s="10"/>
      <c r="I4" s="10"/>
      <c r="J4" s="1"/>
      <c r="Q4" t="s">
        <v>54</v>
      </c>
    </row>
    <row r="5" spans="2:17" ht="13.5">
      <c r="B5" s="10"/>
      <c r="C5" s="10"/>
      <c r="D5" s="10"/>
      <c r="E5" s="10"/>
      <c r="F5" s="10"/>
      <c r="G5" s="10"/>
      <c r="H5" s="10"/>
      <c r="I5" s="10"/>
      <c r="J5" s="1"/>
      <c r="Q5" t="s">
        <v>55</v>
      </c>
    </row>
    <row r="6" spans="2:17" ht="13.5">
      <c r="B6" s="10"/>
      <c r="C6" s="10"/>
      <c r="D6" s="10"/>
      <c r="E6" s="10"/>
      <c r="F6" s="10"/>
      <c r="G6" s="10"/>
      <c r="H6" s="10"/>
      <c r="I6" s="10"/>
      <c r="J6" s="1"/>
      <c r="Q6" t="s">
        <v>57</v>
      </c>
    </row>
    <row r="7" spans="2:17" ht="13.5">
      <c r="B7" s="10"/>
      <c r="C7" s="10"/>
      <c r="D7" s="10"/>
      <c r="E7" s="10"/>
      <c r="F7" s="10"/>
      <c r="G7" s="10"/>
      <c r="H7" s="10"/>
      <c r="I7" s="10"/>
      <c r="J7" s="1"/>
      <c r="Q7" t="s">
        <v>58</v>
      </c>
    </row>
    <row r="8" spans="2:17" ht="13.5">
      <c r="B8" s="10"/>
      <c r="C8" s="10"/>
      <c r="D8" s="10"/>
      <c r="E8" s="10"/>
      <c r="F8" s="10"/>
      <c r="G8" s="10"/>
      <c r="H8" s="10"/>
      <c r="I8" s="10"/>
      <c r="J8" s="1"/>
      <c r="Q8" t="s">
        <v>56</v>
      </c>
    </row>
    <row r="9" spans="2:17" ht="13.5">
      <c r="B9" s="10"/>
      <c r="C9" s="10"/>
      <c r="D9" s="10"/>
      <c r="E9" s="10"/>
      <c r="F9" s="10"/>
      <c r="G9" s="10"/>
      <c r="H9" s="10"/>
      <c r="I9" s="10"/>
      <c r="J9" s="1"/>
      <c r="Q9" t="s">
        <v>44</v>
      </c>
    </row>
    <row r="10" spans="2:17" ht="13.5">
      <c r="B10" s="10"/>
      <c r="C10" s="10"/>
      <c r="D10" s="10"/>
      <c r="E10" s="10"/>
      <c r="F10" s="10"/>
      <c r="G10" s="10"/>
      <c r="H10" s="10"/>
      <c r="I10" s="10"/>
      <c r="J10" s="1"/>
      <c r="Q10" t="s">
        <v>45</v>
      </c>
    </row>
    <row r="11" spans="2:17" ht="13.5">
      <c r="B11" s="10"/>
      <c r="C11" s="10"/>
      <c r="D11" s="10"/>
      <c r="E11" s="10"/>
      <c r="F11" s="10"/>
      <c r="G11" s="10"/>
      <c r="H11" s="10"/>
      <c r="I11" s="10"/>
      <c r="J11" s="1"/>
      <c r="Q11" t="s">
        <v>60</v>
      </c>
    </row>
    <row r="12" spans="2:10" ht="13.5">
      <c r="B12" s="10"/>
      <c r="C12" s="10"/>
      <c r="D12" s="10"/>
      <c r="E12" s="10"/>
      <c r="F12" s="10"/>
      <c r="G12" s="10"/>
      <c r="H12" s="10"/>
      <c r="I12" s="10"/>
      <c r="J12" s="1"/>
    </row>
    <row r="13" spans="2:10" ht="13.5">
      <c r="B13" s="10"/>
      <c r="C13" s="10"/>
      <c r="D13" s="10"/>
      <c r="E13" s="10"/>
      <c r="F13" s="10"/>
      <c r="G13" s="10"/>
      <c r="H13" s="10"/>
      <c r="I13" s="10"/>
      <c r="J13" s="1"/>
    </row>
    <row r="14" spans="2:10" ht="13.5">
      <c r="B14" s="10"/>
      <c r="C14" s="10"/>
      <c r="D14" s="10"/>
      <c r="E14" s="10"/>
      <c r="F14" s="10"/>
      <c r="G14" s="10"/>
      <c r="H14" s="10"/>
      <c r="I14" s="10"/>
      <c r="J14" s="1"/>
    </row>
    <row r="15" spans="2:10" ht="13.5">
      <c r="B15" s="10"/>
      <c r="C15" s="10"/>
      <c r="D15" s="10"/>
      <c r="E15" s="10"/>
      <c r="F15" s="10"/>
      <c r="G15" s="10"/>
      <c r="H15" s="10"/>
      <c r="I15" s="10"/>
      <c r="J15" s="1"/>
    </row>
    <row r="16" spans="2:10" ht="13.5">
      <c r="B16" s="10"/>
      <c r="C16" s="10"/>
      <c r="D16" s="10"/>
      <c r="E16" s="10"/>
      <c r="F16" s="10"/>
      <c r="G16" s="10"/>
      <c r="H16" s="10"/>
      <c r="I16" s="10"/>
      <c r="J16" s="1"/>
    </row>
    <row r="17" spans="2:10" ht="13.5">
      <c r="B17" s="10"/>
      <c r="C17" s="10"/>
      <c r="D17" s="10"/>
      <c r="E17" s="10"/>
      <c r="F17" s="10"/>
      <c r="G17" s="10"/>
      <c r="H17" s="10"/>
      <c r="I17" s="10"/>
      <c r="J17" s="1"/>
    </row>
    <row r="18" spans="2:10" ht="13.5">
      <c r="B18" s="10"/>
      <c r="C18" s="10"/>
      <c r="D18" s="10"/>
      <c r="E18" s="10"/>
      <c r="F18" s="10"/>
      <c r="G18" s="10"/>
      <c r="H18" s="10"/>
      <c r="I18" s="10"/>
      <c r="J18" s="1"/>
    </row>
    <row r="19" spans="2:10" ht="13.5">
      <c r="B19" s="10"/>
      <c r="C19" s="10"/>
      <c r="D19" s="10"/>
      <c r="E19" s="10"/>
      <c r="F19" s="10"/>
      <c r="G19" s="10"/>
      <c r="H19" s="10"/>
      <c r="I19" s="10"/>
      <c r="J19" s="1"/>
    </row>
    <row r="20" spans="2:10" ht="13.5">
      <c r="B20" s="10"/>
      <c r="C20" s="10"/>
      <c r="D20" s="10"/>
      <c r="E20" s="10"/>
      <c r="F20" s="10"/>
      <c r="G20" s="10"/>
      <c r="H20" s="10"/>
      <c r="I20" s="10"/>
      <c r="J20" s="1"/>
    </row>
    <row r="21" spans="2:10" ht="13.5">
      <c r="B21" s="10"/>
      <c r="C21" s="10"/>
      <c r="D21" s="10"/>
      <c r="E21" s="10"/>
      <c r="F21" s="10"/>
      <c r="G21" s="10"/>
      <c r="H21" s="10"/>
      <c r="I21" s="10"/>
      <c r="J21" s="1"/>
    </row>
    <row r="22" spans="2:10" ht="13.5">
      <c r="B22" s="10"/>
      <c r="C22" s="10"/>
      <c r="D22" s="10"/>
      <c r="E22" s="10"/>
      <c r="F22" s="10"/>
      <c r="G22" s="10"/>
      <c r="H22" s="10"/>
      <c r="I22" s="25"/>
      <c r="J22" s="1"/>
    </row>
    <row r="23" spans="2:10" ht="13.5">
      <c r="B23" s="10"/>
      <c r="C23" s="10"/>
      <c r="D23" s="10"/>
      <c r="E23" s="10"/>
      <c r="F23" s="10"/>
      <c r="G23" s="10"/>
      <c r="H23" s="10"/>
      <c r="I23" s="25"/>
      <c r="J23" s="1"/>
    </row>
    <row r="24" spans="2:10" ht="13.5">
      <c r="B24" s="10"/>
      <c r="C24" s="10"/>
      <c r="D24" s="10"/>
      <c r="E24" s="10"/>
      <c r="F24" s="10"/>
      <c r="G24" s="10"/>
      <c r="H24" s="10"/>
      <c r="I24" s="25"/>
      <c r="J24" s="1"/>
    </row>
    <row r="25" spans="2:10" ht="13.5">
      <c r="B25" s="10"/>
      <c r="C25" s="10"/>
      <c r="D25" s="10"/>
      <c r="E25" s="10"/>
      <c r="F25" s="10"/>
      <c r="G25" s="10"/>
      <c r="H25" s="10"/>
      <c r="I25" s="25"/>
      <c r="J25" s="1"/>
    </row>
    <row r="26" spans="2:10" ht="13.5">
      <c r="B26" s="10"/>
      <c r="C26" s="10"/>
      <c r="D26" s="10"/>
      <c r="E26" s="10"/>
      <c r="F26" s="10"/>
      <c r="G26" s="10"/>
      <c r="H26" s="10"/>
      <c r="I26" s="25"/>
      <c r="J26" s="1"/>
    </row>
    <row r="27" spans="2:10" ht="13.5">
      <c r="B27" s="10"/>
      <c r="C27" s="10"/>
      <c r="D27" s="10"/>
      <c r="E27" s="10"/>
      <c r="F27" s="10"/>
      <c r="G27" s="10"/>
      <c r="H27" s="10"/>
      <c r="I27" s="25"/>
      <c r="J27" s="1"/>
    </row>
    <row r="28" spans="2:10" ht="13.5">
      <c r="B28" s="10"/>
      <c r="C28" s="10"/>
      <c r="D28" s="10"/>
      <c r="E28" s="10"/>
      <c r="F28" s="10"/>
      <c r="G28" s="10"/>
      <c r="H28" s="10"/>
      <c r="I28" s="25"/>
      <c r="J28" s="1"/>
    </row>
    <row r="29" spans="2:10" ht="13.5">
      <c r="B29" s="10"/>
      <c r="C29" s="10"/>
      <c r="D29" s="10"/>
      <c r="E29" s="10"/>
      <c r="F29" s="10"/>
      <c r="G29" s="10"/>
      <c r="H29" s="10"/>
      <c r="I29" s="25"/>
      <c r="J29" s="1"/>
    </row>
    <row r="30" spans="2:10" ht="13.5">
      <c r="B30" s="10"/>
      <c r="C30" s="10"/>
      <c r="D30" s="10"/>
      <c r="E30" s="10"/>
      <c r="F30" s="10"/>
      <c r="G30" s="10"/>
      <c r="H30" s="10"/>
      <c r="I30" s="25"/>
      <c r="J30" s="1"/>
    </row>
    <row r="31" spans="2:10" ht="13.5">
      <c r="B31" s="10"/>
      <c r="C31" s="10"/>
      <c r="D31" s="10"/>
      <c r="E31" s="10"/>
      <c r="F31" s="10"/>
      <c r="G31" s="10"/>
      <c r="H31" s="10"/>
      <c r="I31" s="25"/>
      <c r="J31" s="1"/>
    </row>
    <row r="32" spans="2:10" ht="13.5">
      <c r="B32" s="10"/>
      <c r="C32" s="10"/>
      <c r="D32" s="10"/>
      <c r="E32" s="10"/>
      <c r="F32" s="10"/>
      <c r="G32" s="10"/>
      <c r="H32" s="10"/>
      <c r="I32" s="25"/>
      <c r="J32" s="1"/>
    </row>
    <row r="33" spans="2:10" ht="13.5">
      <c r="B33" s="10"/>
      <c r="C33" s="10"/>
      <c r="D33" s="10"/>
      <c r="E33" s="10"/>
      <c r="F33" s="10"/>
      <c r="G33" s="10"/>
      <c r="H33" s="10"/>
      <c r="I33" s="25"/>
      <c r="J33" s="1"/>
    </row>
    <row r="34" spans="2:10" ht="13.5">
      <c r="B34" s="10"/>
      <c r="C34" s="10"/>
      <c r="D34" s="10"/>
      <c r="E34" s="10"/>
      <c r="F34" s="10"/>
      <c r="G34" s="10"/>
      <c r="H34" s="10"/>
      <c r="I34" s="25"/>
      <c r="J34" s="1"/>
    </row>
    <row r="35" spans="2:10" ht="13.5">
      <c r="B35" s="10"/>
      <c r="C35" s="10"/>
      <c r="D35" s="10"/>
      <c r="E35" s="10"/>
      <c r="F35" s="10"/>
      <c r="G35" s="10"/>
      <c r="H35" s="10"/>
      <c r="I35" s="25"/>
      <c r="J35" s="1"/>
    </row>
    <row r="36" spans="2:10" ht="13.5">
      <c r="B36" s="10"/>
      <c r="C36" s="10"/>
      <c r="D36" s="10"/>
      <c r="E36" s="10"/>
      <c r="F36" s="10"/>
      <c r="G36" s="10"/>
      <c r="H36" s="10"/>
      <c r="I36" s="25"/>
      <c r="J36" s="1"/>
    </row>
    <row r="37" spans="2:10" ht="13.5">
      <c r="B37" s="10"/>
      <c r="C37" s="10"/>
      <c r="D37" s="10"/>
      <c r="E37" s="10"/>
      <c r="F37" s="10"/>
      <c r="G37" s="10"/>
      <c r="H37" s="10"/>
      <c r="I37" s="25"/>
      <c r="J37" s="1"/>
    </row>
    <row r="38" spans="2:10" ht="13.5">
      <c r="B38" s="10"/>
      <c r="C38" s="10"/>
      <c r="D38" s="10"/>
      <c r="E38" s="10"/>
      <c r="F38" s="10"/>
      <c r="G38" s="10"/>
      <c r="H38" s="10"/>
      <c r="I38" s="25"/>
      <c r="J38" s="1"/>
    </row>
    <row r="39" spans="2:10" ht="13.5">
      <c r="B39" s="10"/>
      <c r="C39" s="10"/>
      <c r="D39" s="10"/>
      <c r="E39" s="10"/>
      <c r="F39" s="10"/>
      <c r="G39" s="10"/>
      <c r="H39" s="10"/>
      <c r="I39" s="25"/>
      <c r="J39" s="1"/>
    </row>
    <row r="40" spans="2:10" ht="13.5">
      <c r="B40" s="10"/>
      <c r="C40" s="10"/>
      <c r="D40" s="10"/>
      <c r="E40" s="10"/>
      <c r="F40" s="10"/>
      <c r="G40" s="10"/>
      <c r="H40" s="10"/>
      <c r="I40" s="25"/>
      <c r="J40" s="1"/>
    </row>
    <row r="41" spans="2:10" ht="13.5">
      <c r="B41" s="10"/>
      <c r="C41" s="10"/>
      <c r="D41" s="10"/>
      <c r="E41" s="10"/>
      <c r="F41" s="10"/>
      <c r="G41" s="10"/>
      <c r="H41" s="10"/>
      <c r="I41" s="25"/>
      <c r="J41" s="1"/>
    </row>
    <row r="42" spans="2:10" ht="13.5">
      <c r="B42" s="10"/>
      <c r="C42" s="10"/>
      <c r="D42" s="10"/>
      <c r="E42" s="10"/>
      <c r="F42" s="10"/>
      <c r="G42" s="10"/>
      <c r="H42" s="10"/>
      <c r="I42" s="25"/>
      <c r="J42" s="1"/>
    </row>
    <row r="43" spans="2:10" ht="13.5">
      <c r="B43" s="10"/>
      <c r="C43" s="10"/>
      <c r="D43" s="10"/>
      <c r="E43" s="10"/>
      <c r="F43" s="10"/>
      <c r="G43" s="10"/>
      <c r="H43" s="10"/>
      <c r="I43" s="25"/>
      <c r="J43" s="1"/>
    </row>
    <row r="44" spans="2:10" ht="13.5">
      <c r="B44" s="10"/>
      <c r="C44" s="10"/>
      <c r="D44" s="10"/>
      <c r="E44" s="10"/>
      <c r="F44" s="10"/>
      <c r="G44" s="10"/>
      <c r="H44" s="10"/>
      <c r="I44" s="25"/>
      <c r="J44" s="1"/>
    </row>
    <row r="45" spans="2:10" ht="13.5">
      <c r="B45" s="10"/>
      <c r="C45" s="10"/>
      <c r="D45" s="10"/>
      <c r="E45" s="10"/>
      <c r="F45" s="10"/>
      <c r="G45" s="10"/>
      <c r="H45" s="10"/>
      <c r="I45" s="25"/>
      <c r="J45" s="1"/>
    </row>
    <row r="46" spans="2:10" ht="13.5">
      <c r="B46" s="10"/>
      <c r="C46" s="10"/>
      <c r="D46" s="10"/>
      <c r="E46" s="10"/>
      <c r="F46" s="10"/>
      <c r="G46" s="10"/>
      <c r="H46" s="10"/>
      <c r="I46" s="25"/>
      <c r="J46" s="1"/>
    </row>
    <row r="47" spans="2:10" ht="13.5">
      <c r="B47" s="10"/>
      <c r="C47" s="10"/>
      <c r="D47" s="10"/>
      <c r="E47" s="10"/>
      <c r="F47" s="10"/>
      <c r="G47" s="10"/>
      <c r="H47" s="10"/>
      <c r="I47" s="25"/>
      <c r="J47" s="1"/>
    </row>
    <row r="48" spans="2:10" ht="13.5">
      <c r="B48" s="10"/>
      <c r="C48" s="10"/>
      <c r="D48" s="10"/>
      <c r="E48" s="10"/>
      <c r="F48" s="10"/>
      <c r="G48" s="10"/>
      <c r="H48" s="10"/>
      <c r="I48" s="25"/>
      <c r="J48" s="1"/>
    </row>
    <row r="49" spans="2:10" ht="13.5">
      <c r="B49" s="10"/>
      <c r="C49" s="10"/>
      <c r="D49" s="10"/>
      <c r="E49" s="10"/>
      <c r="F49" s="10"/>
      <c r="G49" s="10"/>
      <c r="H49" s="10"/>
      <c r="I49" s="25"/>
      <c r="J49" s="1"/>
    </row>
    <row r="50" spans="2:10" ht="13.5">
      <c r="B50" s="10"/>
      <c r="C50" s="10"/>
      <c r="D50" s="10"/>
      <c r="E50" s="10"/>
      <c r="F50" s="10"/>
      <c r="G50" s="10"/>
      <c r="H50" s="10"/>
      <c r="I50" s="25"/>
      <c r="J50" s="1"/>
    </row>
    <row r="51" spans="2:10" ht="13.5">
      <c r="B51" s="10"/>
      <c r="C51" s="10"/>
      <c r="D51" s="10"/>
      <c r="E51" s="10"/>
      <c r="F51" s="10"/>
      <c r="G51" s="10"/>
      <c r="H51" s="10"/>
      <c r="I51" s="25"/>
      <c r="J51" s="1"/>
    </row>
    <row r="52" spans="2:10" ht="13.5">
      <c r="B52" s="10"/>
      <c r="C52" s="10"/>
      <c r="D52" s="10"/>
      <c r="E52" s="10"/>
      <c r="F52" s="10"/>
      <c r="G52" s="10"/>
      <c r="H52" s="10"/>
      <c r="I52" s="25"/>
      <c r="J52" s="1"/>
    </row>
    <row r="53" spans="2:10" ht="13.5">
      <c r="B53" s="10"/>
      <c r="C53" s="10"/>
      <c r="D53" s="10"/>
      <c r="E53" s="10"/>
      <c r="F53" s="10"/>
      <c r="G53" s="10"/>
      <c r="H53" s="10"/>
      <c r="I53" s="25"/>
      <c r="J53" s="1"/>
    </row>
    <row r="54" spans="2:10" ht="13.5">
      <c r="B54" s="10"/>
      <c r="C54" s="10"/>
      <c r="D54" s="10"/>
      <c r="E54" s="10"/>
      <c r="F54" s="10"/>
      <c r="G54" s="10"/>
      <c r="H54" s="10"/>
      <c r="I54" s="25"/>
      <c r="J54" s="1"/>
    </row>
    <row r="55" spans="2:10" ht="13.5">
      <c r="B55" s="10"/>
      <c r="C55" s="10"/>
      <c r="D55" s="10"/>
      <c r="E55" s="10"/>
      <c r="F55" s="10"/>
      <c r="G55" s="10"/>
      <c r="H55" s="10"/>
      <c r="I55" s="25"/>
      <c r="J55" s="1"/>
    </row>
    <row r="56" spans="2:10" ht="13.5">
      <c r="B56" s="10"/>
      <c r="C56" s="10"/>
      <c r="D56" s="10"/>
      <c r="E56" s="10"/>
      <c r="F56" s="10"/>
      <c r="G56" s="10"/>
      <c r="H56" s="10"/>
      <c r="I56" s="25"/>
      <c r="J56" s="1"/>
    </row>
    <row r="57" spans="2:10" ht="13.5">
      <c r="B57" s="10"/>
      <c r="C57" s="10"/>
      <c r="D57" s="10"/>
      <c r="E57" s="10"/>
      <c r="F57" s="10"/>
      <c r="G57" s="10"/>
      <c r="H57" s="10"/>
      <c r="I57" s="25"/>
      <c r="J57" s="1"/>
    </row>
    <row r="58" spans="2:10" ht="13.5">
      <c r="B58" s="10"/>
      <c r="C58" s="10"/>
      <c r="D58" s="10"/>
      <c r="E58" s="10"/>
      <c r="F58" s="10"/>
      <c r="G58" s="10"/>
      <c r="H58" s="10"/>
      <c r="I58" s="25"/>
      <c r="J58" s="1"/>
    </row>
    <row r="59" spans="2:10" ht="13.5">
      <c r="B59" s="10"/>
      <c r="C59" s="10"/>
      <c r="D59" s="10"/>
      <c r="E59" s="10"/>
      <c r="F59" s="10"/>
      <c r="G59" s="10"/>
      <c r="H59" s="10"/>
      <c r="I59" s="25"/>
      <c r="J59" s="1"/>
    </row>
    <row r="60" spans="2:10" ht="13.5">
      <c r="B60" s="10"/>
      <c r="C60" s="10"/>
      <c r="D60" s="10"/>
      <c r="E60" s="10"/>
      <c r="F60" s="10"/>
      <c r="G60" s="10"/>
      <c r="H60" s="10"/>
      <c r="I60" s="25"/>
      <c r="J60" s="1"/>
    </row>
    <row r="61" spans="2:10" ht="13.5">
      <c r="B61" s="10"/>
      <c r="C61" s="10"/>
      <c r="D61" s="10"/>
      <c r="E61" s="10"/>
      <c r="F61" s="10"/>
      <c r="G61" s="10"/>
      <c r="H61" s="10"/>
      <c r="I61" s="25"/>
      <c r="J61" s="1"/>
    </row>
    <row r="62" spans="2:10" ht="13.5">
      <c r="B62" s="10"/>
      <c r="C62" s="10"/>
      <c r="D62" s="10"/>
      <c r="E62" s="10"/>
      <c r="F62" s="10"/>
      <c r="G62" s="10"/>
      <c r="H62" s="10"/>
      <c r="I62" s="25"/>
      <c r="J62" s="1"/>
    </row>
    <row r="63" spans="2:10" ht="13.5">
      <c r="B63" s="10"/>
      <c r="C63" s="10"/>
      <c r="D63" s="10"/>
      <c r="E63" s="10"/>
      <c r="F63" s="10"/>
      <c r="G63" s="10"/>
      <c r="H63" s="10"/>
      <c r="I63" s="25"/>
      <c r="J63" s="1"/>
    </row>
    <row r="64" spans="2:10" ht="13.5">
      <c r="B64" s="10"/>
      <c r="C64" s="10"/>
      <c r="D64" s="10"/>
      <c r="E64" s="10"/>
      <c r="F64" s="10"/>
      <c r="G64" s="10"/>
      <c r="H64" s="10"/>
      <c r="I64" s="25"/>
      <c r="J64" s="1"/>
    </row>
    <row r="65" spans="2:10" ht="13.5">
      <c r="B65" s="10"/>
      <c r="C65" s="10"/>
      <c r="D65" s="10"/>
      <c r="E65" s="10"/>
      <c r="F65" s="10"/>
      <c r="G65" s="10"/>
      <c r="H65" s="10"/>
      <c r="I65" s="25"/>
      <c r="J65" s="1"/>
    </row>
    <row r="66" spans="2:10" ht="13.5">
      <c r="B66" s="10"/>
      <c r="C66" s="10"/>
      <c r="D66" s="10"/>
      <c r="E66" s="10"/>
      <c r="F66" s="10"/>
      <c r="G66" s="10"/>
      <c r="H66" s="10"/>
      <c r="I66" s="25"/>
      <c r="J66" s="1"/>
    </row>
    <row r="67" spans="2:10" ht="13.5">
      <c r="B67" s="10"/>
      <c r="C67" s="10"/>
      <c r="D67" s="10"/>
      <c r="E67" s="10"/>
      <c r="F67" s="10"/>
      <c r="G67" s="10"/>
      <c r="H67" s="10"/>
      <c r="I67" s="25"/>
      <c r="J67" s="1"/>
    </row>
    <row r="68" spans="2:10" ht="13.5">
      <c r="B68" s="10"/>
      <c r="C68" s="10"/>
      <c r="D68" s="10"/>
      <c r="E68" s="10"/>
      <c r="F68" s="10"/>
      <c r="G68" s="10"/>
      <c r="H68" s="10"/>
      <c r="I68" s="25"/>
      <c r="J68" s="1"/>
    </row>
    <row r="69" spans="2:10" ht="13.5">
      <c r="B69" s="10"/>
      <c r="C69" s="10"/>
      <c r="D69" s="10"/>
      <c r="E69" s="10"/>
      <c r="F69" s="10"/>
      <c r="G69" s="10"/>
      <c r="H69" s="10"/>
      <c r="I69" s="25"/>
      <c r="J69" s="1"/>
    </row>
    <row r="70" spans="2:10" ht="13.5">
      <c r="B70" s="10"/>
      <c r="C70" s="10"/>
      <c r="D70" s="10"/>
      <c r="E70" s="10"/>
      <c r="F70" s="10"/>
      <c r="G70" s="10"/>
      <c r="H70" s="10"/>
      <c r="I70" s="25"/>
      <c r="J70" s="1"/>
    </row>
    <row r="71" spans="2:10" ht="13.5">
      <c r="B71" s="10"/>
      <c r="C71" s="10"/>
      <c r="D71" s="10"/>
      <c r="E71" s="10"/>
      <c r="F71" s="10"/>
      <c r="G71" s="10"/>
      <c r="H71" s="10"/>
      <c r="I71" s="25"/>
      <c r="J71" s="1"/>
    </row>
  </sheetData>
  <sheetProtection/>
  <dataValidations count="2">
    <dataValidation type="list" allowBlank="1" showInputMessage="1" showErrorMessage="1" sqref="E22:E71">
      <formula1>$Q$1:$Q$11</formula1>
    </dataValidation>
    <dataValidation type="list" allowBlank="1" showInputMessage="1" showErrorMessage="1" sqref="A2:A71">
      <formula1>"クラス,汎用"</formula1>
    </dataValidation>
  </dataValidations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5797"/>
  <sheetViews>
    <sheetView zoomScalePageLayoutView="0" workbookViewId="0" topLeftCell="AX1">
      <selection activeCell="BH15" sqref="BH15"/>
    </sheetView>
  </sheetViews>
  <sheetFormatPr defaultColWidth="9.00390625" defaultRowHeight="13.5"/>
  <cols>
    <col min="1" max="1" width="5.75390625" style="1" hidden="1" customWidth="1"/>
    <col min="2" max="3" width="17.125" style="10" hidden="1" customWidth="1"/>
    <col min="4" max="9" width="5.25390625" style="1" hidden="1" customWidth="1"/>
    <col min="10" max="10" width="9.00390625" style="0" hidden="1" customWidth="1"/>
    <col min="11" max="11" width="19.25390625" style="1" hidden="1" customWidth="1"/>
    <col min="12" max="19" width="7.125" style="1" hidden="1" customWidth="1"/>
    <col min="20" max="20" width="5.25390625" style="50" hidden="1" customWidth="1"/>
    <col min="21" max="21" width="9.00390625" style="0" hidden="1" customWidth="1"/>
    <col min="22" max="22" width="17.125" style="0" hidden="1" customWidth="1"/>
    <col min="23" max="23" width="11.00390625" style="0" hidden="1" customWidth="1"/>
    <col min="24" max="24" width="9.00390625" style="0" hidden="1" customWidth="1"/>
    <col min="25" max="25" width="17.125" style="26" hidden="1" customWidth="1"/>
    <col min="26" max="26" width="16.00390625" style="2" hidden="1" customWidth="1"/>
    <col min="27" max="27" width="9.00390625" style="0" hidden="1" customWidth="1"/>
    <col min="28" max="28" width="20.125" style="26" hidden="1" customWidth="1"/>
    <col min="29" max="29" width="12.75390625" style="2" hidden="1" customWidth="1"/>
    <col min="30" max="30" width="5.375" style="2" hidden="1" customWidth="1"/>
    <col min="31" max="31" width="5.25390625" style="2" hidden="1" customWidth="1"/>
    <col min="32" max="32" width="9.00390625" style="2" hidden="1" customWidth="1"/>
    <col min="33" max="35" width="5.25390625" style="2" hidden="1" customWidth="1"/>
    <col min="36" max="36" width="40.875" style="121" hidden="1" customWidth="1"/>
    <col min="37" max="37" width="9.00390625" style="0" hidden="1" customWidth="1"/>
    <col min="38" max="38" width="14.00390625" style="0" hidden="1" customWidth="1"/>
    <col min="39" max="39" width="12.75390625" style="0" hidden="1" customWidth="1"/>
    <col min="40" max="41" width="9.00390625" style="0" hidden="1" customWidth="1"/>
    <col min="42" max="42" width="12.75390625" style="0" hidden="1" customWidth="1"/>
    <col min="43" max="43" width="5.375" style="0" hidden="1" customWidth="1"/>
    <col min="44" max="44" width="5.25390625" style="0" hidden="1" customWidth="1"/>
    <col min="45" max="45" width="9.00390625" style="0" hidden="1" customWidth="1"/>
    <col min="46" max="48" width="5.25390625" style="0" hidden="1" customWidth="1"/>
    <col min="49" max="49" width="40.00390625" style="0" hidden="1" customWidth="1"/>
  </cols>
  <sheetData>
    <row r="1" spans="1:49" ht="13.5">
      <c r="A1" s="1" t="s">
        <v>137</v>
      </c>
      <c r="B1" s="9" t="s">
        <v>6</v>
      </c>
      <c r="C1" s="9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9"/>
      <c r="L1" s="1" t="s">
        <v>83</v>
      </c>
      <c r="M1" s="1" t="s">
        <v>84</v>
      </c>
      <c r="N1" s="1" t="s">
        <v>65</v>
      </c>
      <c r="O1" s="1" t="s">
        <v>107</v>
      </c>
      <c r="P1" s="1" t="s">
        <v>85</v>
      </c>
      <c r="Q1" s="1" t="s">
        <v>86</v>
      </c>
      <c r="R1" s="1" t="s">
        <v>108</v>
      </c>
      <c r="S1" s="1" t="s">
        <v>87</v>
      </c>
      <c r="T1" s="50" t="s">
        <v>204</v>
      </c>
      <c r="V1" s="10" t="s">
        <v>818</v>
      </c>
      <c r="W1" s="1" t="s">
        <v>138</v>
      </c>
      <c r="Y1" s="26" t="s">
        <v>810</v>
      </c>
      <c r="Z1" s="27" t="s">
        <v>811</v>
      </c>
      <c r="AB1" s="1" t="s">
        <v>809</v>
      </c>
      <c r="AC1" s="6" t="s">
        <v>932</v>
      </c>
      <c r="AD1" s="1" t="s">
        <v>11</v>
      </c>
      <c r="AE1" s="1" t="s">
        <v>147</v>
      </c>
      <c r="AF1" s="1" t="s">
        <v>148</v>
      </c>
      <c r="AG1" s="1" t="s">
        <v>7</v>
      </c>
      <c r="AH1" s="1" t="s">
        <v>8</v>
      </c>
      <c r="AI1" s="1" t="s">
        <v>9</v>
      </c>
      <c r="AJ1" s="87" t="s">
        <v>12</v>
      </c>
      <c r="AL1" s="1" t="s">
        <v>809</v>
      </c>
      <c r="AM1" s="6" t="s">
        <v>275</v>
      </c>
      <c r="AP1" s="6" t="s">
        <v>275</v>
      </c>
      <c r="AQ1" s="1" t="s">
        <v>11</v>
      </c>
      <c r="AR1" s="1" t="s">
        <v>147</v>
      </c>
      <c r="AS1" s="1" t="s">
        <v>148</v>
      </c>
      <c r="AT1" s="1" t="s">
        <v>7</v>
      </c>
      <c r="AU1" s="1" t="s">
        <v>8</v>
      </c>
      <c r="AV1" s="1" t="s">
        <v>9</v>
      </c>
      <c r="AW1" s="6" t="s">
        <v>12</v>
      </c>
    </row>
    <row r="2" spans="1:49" s="2" customFormat="1" ht="13.5">
      <c r="A2" s="1" t="s">
        <v>328</v>
      </c>
      <c r="B2" s="9" t="s">
        <v>329</v>
      </c>
      <c r="C2" s="9"/>
      <c r="D2" s="3">
        <v>6</v>
      </c>
      <c r="E2" s="3">
        <v>5</v>
      </c>
      <c r="F2" s="3">
        <v>4</v>
      </c>
      <c r="G2" s="3">
        <v>2</v>
      </c>
      <c r="H2" s="3">
        <v>3</v>
      </c>
      <c r="I2" s="3">
        <v>4</v>
      </c>
      <c r="K2" s="9" t="s">
        <v>330</v>
      </c>
      <c r="L2" s="1">
        <v>2</v>
      </c>
      <c r="M2" s="1">
        <v>1</v>
      </c>
      <c r="N2" s="1">
        <v>0</v>
      </c>
      <c r="O2" s="1">
        <v>0</v>
      </c>
      <c r="P2" s="1">
        <v>1</v>
      </c>
      <c r="Q2" s="1">
        <v>8</v>
      </c>
      <c r="R2" s="1">
        <v>5</v>
      </c>
      <c r="S2" s="1">
        <v>1</v>
      </c>
      <c r="T2" s="1">
        <v>0</v>
      </c>
      <c r="V2" s="10" t="s">
        <v>818</v>
      </c>
      <c r="W2" s="1" t="s">
        <v>16</v>
      </c>
      <c r="Y2" s="9" t="s">
        <v>329</v>
      </c>
      <c r="Z2" s="9" t="s">
        <v>329</v>
      </c>
      <c r="AB2" s="9" t="s">
        <v>825</v>
      </c>
      <c r="AC2" s="95" t="s">
        <v>852</v>
      </c>
      <c r="AD2" s="95">
        <v>1</v>
      </c>
      <c r="AE2" s="95" t="s">
        <v>812</v>
      </c>
      <c r="AF2" s="95" t="s">
        <v>59</v>
      </c>
      <c r="AG2" s="95" t="s">
        <v>935</v>
      </c>
      <c r="AH2" s="95" t="s">
        <v>936</v>
      </c>
      <c r="AI2" s="95" t="s">
        <v>936</v>
      </c>
      <c r="AJ2" s="95" t="str">
        <f>"「必要体力："&amp;'基本シート'!E12+'基本シート'!G2&amp;"」以下の武器を装備できる。"</f>
        <v>「必要体力：18」以下の武器を装備できる。</v>
      </c>
      <c r="AL2" s="50" t="str">
        <f>'基本シート'!B22</f>
        <v>アタッカー</v>
      </c>
      <c r="AM2" s="1" t="str">
        <f aca="true" t="shared" si="0" ref="AM2:AM7">IF(IF(ISERROR(VLOOKUP(AL2,AB$1:AJ$65536,2,0)),"",VLOOKUP(AL2,AB$1:AJ$65536,2,0))=0,"",IF(ISERROR(VLOOKUP(AL2,AB$1:AJ$65536,2,0)),"",VLOOKUP(AL2,AB$1:AJ$65536,2,0)))</f>
        <v>ヘビィウェポン</v>
      </c>
      <c r="AN2" s="2">
        <f>IF(AM2="","",IF(COUNTIF(AM$2:AM2,AM2)=1,ROW(),""))</f>
        <v>2</v>
      </c>
      <c r="AP2" s="1" t="str">
        <f>IF(COUNT(AN2:AN7)&lt;ROW(AK1),"",INDEX(AM:AM,SMALL(AN2:AN7,ROW(AK1))))</f>
        <v>ヘビィウェポン</v>
      </c>
      <c r="AQ2" s="1">
        <f aca="true" t="shared" si="1" ref="AQ2:AQ8">IF(ISERROR(VLOOKUP(AP2,AC$1:AJ$65536,2,0)),"",VLOOKUP(AP2,AC$1:AJ$65536,2,0))</f>
        <v>1</v>
      </c>
      <c r="AR2" s="1" t="str">
        <f aca="true" t="shared" si="2" ref="AR2:AR8">IF(ISERROR(VLOOKUP(AP2,AC$1:AJ$65536,3,0)),"",VLOOKUP(AP2,AC$1:AJ$65536,3,0))</f>
        <v>-</v>
      </c>
      <c r="AS2" s="1" t="str">
        <f aca="true" t="shared" si="3" ref="AS2:AS8">IF(ISERROR(VLOOKUP(AP2,AC$1:AJ$65536,4,0)),"",VLOOKUP(AP2,AC$1:AJ$65536,4,0))</f>
        <v>常時</v>
      </c>
      <c r="AT2" s="1" t="str">
        <f aca="true" t="shared" si="4" ref="AT2:AT8">IF(ISERROR(VLOOKUP(AP2,AC$1:AJ$65536,5,0)),"",VLOOKUP(AP2,AC$1:AJ$65536,5,0))</f>
        <v>自身</v>
      </c>
      <c r="AU2" s="1" t="str">
        <f aca="true" t="shared" si="5" ref="AU2:AU8">IF(ISERROR(VLOOKUP(AP2,AC$1:AJ$65536,6,0)),"",VLOOKUP(AP2,AC$1:AJ$65536,6,0))</f>
        <v>なし</v>
      </c>
      <c r="AV2" s="1" t="str">
        <f aca="true" t="shared" si="6" ref="AV2:AV8">IF(ISERROR(VLOOKUP(AP2,AC$1:AJ$65536,7,0)),"",VLOOKUP(AP2,AC$1:AJ$65536,7,0))</f>
        <v>なし</v>
      </c>
      <c r="AW2" s="1" t="str">
        <f aca="true" t="shared" si="7" ref="AW2:AW8">IF(ISERROR(VLOOKUP(AP2,AC$1:AJ$65536,8,0)),"",VLOOKUP(AP2,AC$1:AJ$65536,8,0))</f>
        <v>「必要体力：18」以下の武器を装備できる。</v>
      </c>
    </row>
    <row r="3" spans="1:49" ht="13.5">
      <c r="A3" s="1" t="s">
        <v>328</v>
      </c>
      <c r="B3" s="10" t="s">
        <v>331</v>
      </c>
      <c r="D3" s="1">
        <v>3</v>
      </c>
      <c r="E3" s="1">
        <v>2</v>
      </c>
      <c r="F3" s="1">
        <v>4</v>
      </c>
      <c r="G3" s="1">
        <v>5</v>
      </c>
      <c r="H3" s="1">
        <v>6</v>
      </c>
      <c r="I3" s="1">
        <v>4</v>
      </c>
      <c r="K3" s="9" t="s">
        <v>205</v>
      </c>
      <c r="L3" s="1">
        <v>2</v>
      </c>
      <c r="M3" s="1">
        <v>2</v>
      </c>
      <c r="N3" s="1">
        <v>1</v>
      </c>
      <c r="O3" s="1">
        <v>1</v>
      </c>
      <c r="P3" s="1">
        <v>1</v>
      </c>
      <c r="Q3" s="1">
        <v>16</v>
      </c>
      <c r="R3" s="1">
        <v>10</v>
      </c>
      <c r="S3" s="1">
        <v>2</v>
      </c>
      <c r="T3" s="1">
        <v>0</v>
      </c>
      <c r="V3" s="10" t="s">
        <v>818</v>
      </c>
      <c r="W3" s="1" t="s">
        <v>139</v>
      </c>
      <c r="Y3" s="10" t="s">
        <v>331</v>
      </c>
      <c r="Z3" s="10" t="s">
        <v>331</v>
      </c>
      <c r="AB3" s="9" t="s">
        <v>978</v>
      </c>
      <c r="AC3" s="1" t="s">
        <v>853</v>
      </c>
      <c r="AD3" s="1">
        <v>1</v>
      </c>
      <c r="AE3" s="1" t="s">
        <v>933</v>
      </c>
      <c r="AF3" s="1" t="s">
        <v>53</v>
      </c>
      <c r="AG3" s="1" t="s">
        <v>935</v>
      </c>
      <c r="AH3" s="1" t="s">
        <v>936</v>
      </c>
      <c r="AI3" s="1" t="s">
        <v>934</v>
      </c>
      <c r="AJ3" s="10" t="s">
        <v>937</v>
      </c>
      <c r="AL3" s="50" t="str">
        <f>AL2&amp;1</f>
        <v>アタッカー1</v>
      </c>
      <c r="AM3" s="1" t="str">
        <f t="shared" si="0"/>
        <v>シールエリア</v>
      </c>
      <c r="AN3" s="2">
        <f>IF(AM3="","",IF(COUNTIF(AM$2:AM3,AM3)=1,ROW(),""))</f>
        <v>3</v>
      </c>
      <c r="AO3" s="2"/>
      <c r="AP3" s="1" t="str">
        <f>IF(COUNT(AN2:AN7)&lt;ROW(AK2),"",INDEX(AM:AM,SMALL(AN2:AN7,ROW(AK2))))</f>
        <v>シールエリア</v>
      </c>
      <c r="AQ3" s="1">
        <f t="shared" si="1"/>
        <v>1</v>
      </c>
      <c r="AR3" s="1" t="str">
        <f t="shared" si="2"/>
        <v>魔</v>
      </c>
      <c r="AS3" s="1" t="str">
        <f t="shared" si="3"/>
        <v>メジャー</v>
      </c>
      <c r="AT3" s="1" t="str">
        <f t="shared" si="4"/>
        <v>自身</v>
      </c>
      <c r="AU3" s="1" t="str">
        <f t="shared" si="5"/>
        <v>なし</v>
      </c>
      <c r="AV3" s="1" t="str">
        <f t="shared" si="6"/>
        <v>1MP</v>
      </c>
      <c r="AW3" s="1" t="str">
        <f t="shared" si="7"/>
        <v>結界を作成する。</v>
      </c>
    </row>
    <row r="4" spans="1:49" ht="13.5">
      <c r="A4" s="1" t="s">
        <v>328</v>
      </c>
      <c r="B4" s="10" t="s">
        <v>332</v>
      </c>
      <c r="D4" s="1">
        <v>4</v>
      </c>
      <c r="E4" s="1">
        <v>4</v>
      </c>
      <c r="F4" s="1">
        <v>3</v>
      </c>
      <c r="G4" s="1">
        <v>4</v>
      </c>
      <c r="H4" s="1">
        <v>5</v>
      </c>
      <c r="I4" s="1">
        <v>4</v>
      </c>
      <c r="K4" s="9" t="s">
        <v>206</v>
      </c>
      <c r="L4" s="1">
        <v>3</v>
      </c>
      <c r="M4" s="1">
        <v>2</v>
      </c>
      <c r="N4" s="1">
        <v>1</v>
      </c>
      <c r="O4" s="1">
        <v>2</v>
      </c>
      <c r="P4" s="1">
        <v>2</v>
      </c>
      <c r="Q4" s="1">
        <v>24</v>
      </c>
      <c r="R4" s="1">
        <v>15</v>
      </c>
      <c r="S4" s="1">
        <v>3</v>
      </c>
      <c r="T4" s="1">
        <v>0</v>
      </c>
      <c r="V4" s="10" t="s">
        <v>818</v>
      </c>
      <c r="W4" s="1" t="s">
        <v>143</v>
      </c>
      <c r="Y4" s="10" t="s">
        <v>332</v>
      </c>
      <c r="Z4" s="10" t="s">
        <v>332</v>
      </c>
      <c r="AB4" s="9" t="s">
        <v>827</v>
      </c>
      <c r="AC4" s="1" t="s">
        <v>854</v>
      </c>
      <c r="AD4" s="1">
        <v>1</v>
      </c>
      <c r="AE4" s="1" t="s">
        <v>933</v>
      </c>
      <c r="AF4" s="1" t="s">
        <v>59</v>
      </c>
      <c r="AG4" s="1" t="s">
        <v>935</v>
      </c>
      <c r="AH4" s="1" t="s">
        <v>936</v>
      </c>
      <c r="AI4" s="1" t="s">
        <v>936</v>
      </c>
      <c r="AJ4" s="10" t="s">
        <v>938</v>
      </c>
      <c r="AL4" s="50" t="str">
        <f>'基本シート'!B23</f>
        <v>ダークワン</v>
      </c>
      <c r="AM4" s="1" t="str">
        <f t="shared" si="0"/>
        <v>ヒューマナイズ</v>
      </c>
      <c r="AN4" s="2">
        <f>IF(AM4="","",IF(COUNTIF(AM$2:AM4,AM4)=1,ROW(),""))</f>
        <v>4</v>
      </c>
      <c r="AO4" s="2"/>
      <c r="AP4" s="1" t="str">
        <f>IF(COUNT(AN2:AN7)&lt;ROW(AK3),"",INDEX(AM:AM,SMALL(AN2:AN7,ROW(AK3))))</f>
        <v>ヒューマナイズ</v>
      </c>
      <c r="AQ4" s="1">
        <f t="shared" si="1"/>
        <v>1</v>
      </c>
      <c r="AR4" s="1" t="str">
        <f t="shared" si="2"/>
        <v>自</v>
      </c>
      <c r="AS4" s="1" t="str">
        <f t="shared" si="3"/>
        <v>メジャー</v>
      </c>
      <c r="AT4" s="1" t="str">
        <f t="shared" si="4"/>
        <v>自身</v>
      </c>
      <c r="AU4" s="1" t="str">
        <f t="shared" si="5"/>
        <v>なし</v>
      </c>
      <c r="AV4" s="1" t="str">
        <f t="shared" si="6"/>
        <v>1MP</v>
      </c>
      <c r="AW4" s="1" t="str">
        <f t="shared" si="7"/>
        <v>シナリオ中、人間のような外見を得る。</v>
      </c>
    </row>
    <row r="5" spans="1:49" ht="13.5">
      <c r="A5" s="1" t="s">
        <v>328</v>
      </c>
      <c r="B5" s="10" t="s">
        <v>333</v>
      </c>
      <c r="D5" s="1">
        <v>3</v>
      </c>
      <c r="E5" s="1">
        <v>3</v>
      </c>
      <c r="F5" s="1">
        <v>5</v>
      </c>
      <c r="G5" s="1">
        <v>5</v>
      </c>
      <c r="H5" s="1">
        <v>4</v>
      </c>
      <c r="I5" s="1">
        <v>4</v>
      </c>
      <c r="K5" s="9" t="s">
        <v>207</v>
      </c>
      <c r="L5" s="1">
        <v>4</v>
      </c>
      <c r="M5" s="1">
        <v>3</v>
      </c>
      <c r="N5" s="1">
        <v>1</v>
      </c>
      <c r="O5" s="1">
        <v>2</v>
      </c>
      <c r="P5" s="1">
        <v>2</v>
      </c>
      <c r="Q5" s="1">
        <v>32</v>
      </c>
      <c r="R5" s="1">
        <v>20</v>
      </c>
      <c r="S5" s="1">
        <v>4</v>
      </c>
      <c r="T5" s="1">
        <v>1</v>
      </c>
      <c r="V5" s="10" t="s">
        <v>818</v>
      </c>
      <c r="W5" s="1" t="s">
        <v>14</v>
      </c>
      <c r="Y5" s="10" t="s">
        <v>333</v>
      </c>
      <c r="Z5" s="10" t="s">
        <v>333</v>
      </c>
      <c r="AB5" s="9" t="s">
        <v>979</v>
      </c>
      <c r="AC5" s="1" t="s">
        <v>855</v>
      </c>
      <c r="AD5" s="1">
        <v>1</v>
      </c>
      <c r="AE5" s="1" t="s">
        <v>933</v>
      </c>
      <c r="AF5" s="1" t="s">
        <v>53</v>
      </c>
      <c r="AG5" s="1" t="s">
        <v>935</v>
      </c>
      <c r="AH5" s="1" t="s">
        <v>936</v>
      </c>
      <c r="AI5" s="1" t="s">
        <v>934</v>
      </c>
      <c r="AJ5" s="10" t="s">
        <v>937</v>
      </c>
      <c r="AL5" s="50" t="str">
        <f>AL4&amp;1</f>
        <v>ダークワン1</v>
      </c>
      <c r="AM5" s="1">
        <f t="shared" si="0"/>
      </c>
      <c r="AN5" s="2">
        <f>IF(AM5="","",IF(COUNTIF(AM$2:AM5,AM5)=1,ROW(),""))</f>
      </c>
      <c r="AO5" s="2"/>
      <c r="AP5" s="1" t="str">
        <f>IF(COUNT(AN2:AN7)&lt;ROW(AK4),"",INDEX(AM:AM,SMALL(AN2:AN7,ROW(AK4))))</f>
        <v>試作品</v>
      </c>
      <c r="AQ5" s="1">
        <f t="shared" si="1"/>
        <v>1</v>
      </c>
      <c r="AR5" s="1" t="str">
        <f t="shared" si="2"/>
        <v>自</v>
      </c>
      <c r="AS5" s="1" t="str">
        <f t="shared" si="3"/>
        <v>常時</v>
      </c>
      <c r="AT5" s="1" t="str">
        <f t="shared" si="4"/>
        <v>自身</v>
      </c>
      <c r="AU5" s="1" t="str">
        <f t="shared" si="5"/>
        <v>なし</v>
      </c>
      <c r="AV5" s="1" t="str">
        <f t="shared" si="6"/>
        <v>なし</v>
      </c>
      <c r="AW5" s="1" t="str">
        <f t="shared" si="7"/>
        <v>エージェント装備を常備化可能に</v>
      </c>
    </row>
    <row r="6" spans="1:49" ht="13.5">
      <c r="A6" s="1" t="s">
        <v>328</v>
      </c>
      <c r="B6" s="10" t="s">
        <v>334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K6" s="9" t="s">
        <v>208</v>
      </c>
      <c r="L6" s="1">
        <v>5</v>
      </c>
      <c r="M6" s="1">
        <v>3</v>
      </c>
      <c r="N6" s="1">
        <v>2</v>
      </c>
      <c r="O6" s="1">
        <v>3</v>
      </c>
      <c r="P6" s="1">
        <v>3</v>
      </c>
      <c r="Q6" s="1">
        <v>41</v>
      </c>
      <c r="R6" s="1">
        <v>25</v>
      </c>
      <c r="S6" s="1">
        <v>5</v>
      </c>
      <c r="T6" s="1">
        <v>1</v>
      </c>
      <c r="V6" s="10" t="s">
        <v>818</v>
      </c>
      <c r="W6" s="1" t="s">
        <v>76</v>
      </c>
      <c r="Y6" s="10" t="s">
        <v>334</v>
      </c>
      <c r="Z6" s="10" t="s">
        <v>334</v>
      </c>
      <c r="AB6" s="10" t="s">
        <v>813</v>
      </c>
      <c r="AC6" s="87" t="s">
        <v>856</v>
      </c>
      <c r="AD6" s="87">
        <v>1</v>
      </c>
      <c r="AE6" s="87" t="s">
        <v>933</v>
      </c>
      <c r="AF6" s="87" t="s">
        <v>939</v>
      </c>
      <c r="AG6" s="87" t="s">
        <v>940</v>
      </c>
      <c r="AH6" s="87" t="s">
        <v>941</v>
      </c>
      <c r="AI6" s="87" t="s">
        <v>942</v>
      </c>
      <c r="AJ6" s="87" t="str">
        <f>"HP回復。[3D+"&amp;'基本シート'!G2*2&amp;"]点。"</f>
        <v>HP回復。[3D+6]点。</v>
      </c>
      <c r="AL6" s="50" t="str">
        <f>'基本シート'!B24</f>
        <v>エージェント</v>
      </c>
      <c r="AM6" s="1" t="str">
        <f t="shared" si="0"/>
        <v>試作品</v>
      </c>
      <c r="AN6" s="2">
        <f>IF(AM6="","",IF(COUNTIF(AM$2:AM6,AM6)=1,ROW(),""))</f>
        <v>6</v>
      </c>
      <c r="AO6" s="2"/>
      <c r="AP6" s="1">
        <f>IF(COUNT(AN2:AN7)&lt;ROW(AK5),"",INDEX(AM:AM,SMALL(AN2:AN7,ROW(AK5))))</f>
      </c>
      <c r="AQ6" s="1">
        <f t="shared" si="1"/>
      </c>
      <c r="AR6" s="1">
        <f t="shared" si="2"/>
      </c>
      <c r="AS6" s="1">
        <f t="shared" si="3"/>
      </c>
      <c r="AT6" s="1">
        <f t="shared" si="4"/>
      </c>
      <c r="AU6" s="1">
        <f t="shared" si="5"/>
      </c>
      <c r="AV6" s="1">
        <f t="shared" si="6"/>
      </c>
      <c r="AW6" s="1">
        <f t="shared" si="7"/>
      </c>
    </row>
    <row r="7" spans="1:49" ht="13.5">
      <c r="A7" s="1" t="s">
        <v>328</v>
      </c>
      <c r="B7" s="10" t="s">
        <v>335</v>
      </c>
      <c r="D7" s="1">
        <v>4</v>
      </c>
      <c r="E7" s="1">
        <v>4</v>
      </c>
      <c r="F7" s="1">
        <v>5</v>
      </c>
      <c r="G7" s="1">
        <v>4</v>
      </c>
      <c r="H7" s="1">
        <v>4</v>
      </c>
      <c r="I7" s="1">
        <v>3</v>
      </c>
      <c r="K7" s="9" t="s">
        <v>209</v>
      </c>
      <c r="L7" s="1">
        <v>5</v>
      </c>
      <c r="M7" s="1">
        <v>4</v>
      </c>
      <c r="N7" s="1">
        <v>2</v>
      </c>
      <c r="O7" s="1">
        <v>3</v>
      </c>
      <c r="P7" s="1">
        <v>3</v>
      </c>
      <c r="Q7" s="1">
        <v>49</v>
      </c>
      <c r="R7" s="1">
        <v>30</v>
      </c>
      <c r="S7" s="1">
        <v>6</v>
      </c>
      <c r="T7" s="1">
        <v>1</v>
      </c>
      <c r="V7" s="10" t="s">
        <v>818</v>
      </c>
      <c r="W7" s="1" t="s">
        <v>15</v>
      </c>
      <c r="Y7" s="10" t="s">
        <v>335</v>
      </c>
      <c r="Z7" s="10" t="s">
        <v>335</v>
      </c>
      <c r="AB7" s="10" t="s">
        <v>980</v>
      </c>
      <c r="AC7" s="1" t="s">
        <v>855</v>
      </c>
      <c r="AD7" s="1">
        <v>1</v>
      </c>
      <c r="AE7" s="1" t="s">
        <v>933</v>
      </c>
      <c r="AF7" s="1" t="s">
        <v>53</v>
      </c>
      <c r="AG7" s="1" t="s">
        <v>935</v>
      </c>
      <c r="AH7" s="1" t="s">
        <v>936</v>
      </c>
      <c r="AI7" s="1" t="s">
        <v>934</v>
      </c>
      <c r="AJ7" s="10" t="s">
        <v>937</v>
      </c>
      <c r="AL7" s="50" t="str">
        <f>AL6&amp;1</f>
        <v>エージェント1</v>
      </c>
      <c r="AM7" s="1">
        <f t="shared" si="0"/>
      </c>
      <c r="AN7" s="2">
        <f>IF(AM7="","",IF(COUNTIF(AM$2:AM7,AM7)=1,ROW(),""))</f>
      </c>
      <c r="AO7" s="2"/>
      <c r="AP7" s="1">
        <f>IF(COUNT(AN2:AN7)&lt;ROW(AK6),"",INDEX(AM:AM,SMALL(AN2:AN7,ROW(AK6))))</f>
      </c>
      <c r="AQ7" s="1">
        <f t="shared" si="1"/>
      </c>
      <c r="AR7" s="1">
        <f t="shared" si="2"/>
      </c>
      <c r="AS7" s="1">
        <f t="shared" si="3"/>
      </c>
      <c r="AT7" s="1">
        <f t="shared" si="4"/>
      </c>
      <c r="AU7" s="1">
        <f t="shared" si="5"/>
      </c>
      <c r="AV7" s="1">
        <f t="shared" si="6"/>
      </c>
      <c r="AW7" s="1">
        <f t="shared" si="7"/>
      </c>
    </row>
    <row r="8" spans="1:49" ht="13.5">
      <c r="A8" s="1" t="s">
        <v>336</v>
      </c>
      <c r="B8" s="10" t="s">
        <v>337</v>
      </c>
      <c r="D8" s="1">
        <v>3</v>
      </c>
      <c r="E8" s="1">
        <v>5</v>
      </c>
      <c r="F8" s="1">
        <v>5</v>
      </c>
      <c r="G8" s="1">
        <v>3</v>
      </c>
      <c r="H8" s="1">
        <v>4</v>
      </c>
      <c r="I8" s="1">
        <v>4</v>
      </c>
      <c r="K8" s="9" t="s">
        <v>210</v>
      </c>
      <c r="L8" s="1">
        <v>6</v>
      </c>
      <c r="M8" s="1">
        <v>4</v>
      </c>
      <c r="N8" s="1">
        <v>3</v>
      </c>
      <c r="O8" s="1">
        <v>4</v>
      </c>
      <c r="P8" s="1">
        <v>3</v>
      </c>
      <c r="Q8" s="1">
        <v>57</v>
      </c>
      <c r="R8" s="1">
        <v>35</v>
      </c>
      <c r="S8" s="1">
        <v>7</v>
      </c>
      <c r="T8" s="1">
        <v>2</v>
      </c>
      <c r="V8" s="10" t="s">
        <v>818</v>
      </c>
      <c r="W8" s="1" t="s">
        <v>339</v>
      </c>
      <c r="Y8" s="10" t="s">
        <v>337</v>
      </c>
      <c r="Z8" s="10" t="s">
        <v>337</v>
      </c>
      <c r="AB8" s="10" t="s">
        <v>828</v>
      </c>
      <c r="AC8" s="87" t="s">
        <v>857</v>
      </c>
      <c r="AD8" s="87">
        <v>1</v>
      </c>
      <c r="AE8" s="87" t="s">
        <v>943</v>
      </c>
      <c r="AF8" s="87" t="s">
        <v>59</v>
      </c>
      <c r="AG8" s="87" t="s">
        <v>935</v>
      </c>
      <c r="AH8" s="87" t="s">
        <v>936</v>
      </c>
      <c r="AI8" s="87" t="s">
        <v>936</v>
      </c>
      <c r="AJ8" s="87" t="s">
        <v>944</v>
      </c>
      <c r="AP8" s="96">
        <f>6-COUNTIF(AP2:AP7,"")</f>
        <v>4</v>
      </c>
      <c r="AQ8" s="96">
        <f t="shared" si="1"/>
      </c>
      <c r="AR8" s="96">
        <f t="shared" si="2"/>
      </c>
      <c r="AS8" s="96">
        <f t="shared" si="3"/>
      </c>
      <c r="AT8" s="96">
        <f t="shared" si="4"/>
      </c>
      <c r="AU8" s="96">
        <f t="shared" si="5"/>
      </c>
      <c r="AV8" s="96">
        <f t="shared" si="6"/>
      </c>
      <c r="AW8" s="96">
        <f t="shared" si="7"/>
      </c>
    </row>
    <row r="9" spans="1:36" ht="13.5">
      <c r="A9" s="1" t="s">
        <v>336</v>
      </c>
      <c r="B9" s="10" t="s">
        <v>338</v>
      </c>
      <c r="D9" s="1">
        <v>4</v>
      </c>
      <c r="E9" s="1">
        <v>5</v>
      </c>
      <c r="F9" s="1">
        <v>4</v>
      </c>
      <c r="G9" s="1">
        <v>5</v>
      </c>
      <c r="H9" s="1">
        <v>3</v>
      </c>
      <c r="I9" s="1">
        <v>3</v>
      </c>
      <c r="K9" s="9" t="s">
        <v>211</v>
      </c>
      <c r="L9" s="1">
        <v>6</v>
      </c>
      <c r="M9" s="1">
        <v>5</v>
      </c>
      <c r="N9" s="1">
        <v>3</v>
      </c>
      <c r="O9" s="1">
        <v>4</v>
      </c>
      <c r="P9" s="1">
        <v>4</v>
      </c>
      <c r="Q9" s="1">
        <v>65</v>
      </c>
      <c r="R9" s="1">
        <v>40</v>
      </c>
      <c r="S9" s="1">
        <v>8</v>
      </c>
      <c r="T9" s="1">
        <v>2</v>
      </c>
      <c r="V9" s="10" t="s">
        <v>818</v>
      </c>
      <c r="W9" s="1" t="s">
        <v>142</v>
      </c>
      <c r="Y9" s="10" t="s">
        <v>338</v>
      </c>
      <c r="Z9" s="10" t="s">
        <v>338</v>
      </c>
      <c r="AB9" s="10" t="s">
        <v>981</v>
      </c>
      <c r="AC9" s="1"/>
      <c r="AD9" s="1"/>
      <c r="AE9" s="1"/>
      <c r="AF9" s="1"/>
      <c r="AG9" s="1"/>
      <c r="AH9" s="1"/>
      <c r="AI9" s="1"/>
      <c r="AJ9" s="10"/>
    </row>
    <row r="10" spans="1:44" ht="13.5">
      <c r="A10" s="1" t="s">
        <v>336</v>
      </c>
      <c r="B10" s="10" t="s">
        <v>340</v>
      </c>
      <c r="D10" s="1">
        <v>5</v>
      </c>
      <c r="E10" s="1">
        <v>4</v>
      </c>
      <c r="F10" s="1">
        <v>4</v>
      </c>
      <c r="G10" s="1">
        <v>4</v>
      </c>
      <c r="H10" s="1">
        <v>4</v>
      </c>
      <c r="I10" s="1">
        <v>3</v>
      </c>
      <c r="K10" s="9" t="s">
        <v>212</v>
      </c>
      <c r="L10" s="1">
        <v>7</v>
      </c>
      <c r="M10" s="1">
        <v>5</v>
      </c>
      <c r="N10" s="1">
        <v>4</v>
      </c>
      <c r="O10" s="1">
        <v>5</v>
      </c>
      <c r="P10" s="1">
        <v>4</v>
      </c>
      <c r="Q10" s="1">
        <v>74</v>
      </c>
      <c r="R10" s="1">
        <v>45</v>
      </c>
      <c r="S10" s="1">
        <v>9</v>
      </c>
      <c r="T10" s="1">
        <v>2</v>
      </c>
      <c r="V10" s="10" t="s">
        <v>818</v>
      </c>
      <c r="W10" s="1" t="s">
        <v>18</v>
      </c>
      <c r="Y10" s="10" t="s">
        <v>340</v>
      </c>
      <c r="Z10" s="10" t="s">
        <v>340</v>
      </c>
      <c r="AB10" s="10" t="s">
        <v>829</v>
      </c>
      <c r="AC10" s="87" t="s">
        <v>858</v>
      </c>
      <c r="AD10" s="87">
        <v>1</v>
      </c>
      <c r="AE10" s="87" t="s">
        <v>943</v>
      </c>
      <c r="AF10" s="87" t="s">
        <v>59</v>
      </c>
      <c r="AG10" s="87" t="s">
        <v>935</v>
      </c>
      <c r="AH10" s="87" t="s">
        <v>936</v>
      </c>
      <c r="AI10" s="87" t="s">
        <v>936</v>
      </c>
      <c r="AJ10" s="87" t="s">
        <v>945</v>
      </c>
      <c r="AL10" s="20" t="s">
        <v>300</v>
      </c>
      <c r="AM10" s="20"/>
      <c r="AN10" s="20"/>
      <c r="AO10" s="20"/>
      <c r="AP10" s="20"/>
      <c r="AQ10" s="20"/>
      <c r="AR10" s="20"/>
    </row>
    <row r="11" spans="1:44" ht="13.5">
      <c r="A11" s="1" t="s">
        <v>336</v>
      </c>
      <c r="B11" s="10" t="s">
        <v>341</v>
      </c>
      <c r="D11" s="1">
        <v>3</v>
      </c>
      <c r="E11" s="1">
        <v>3</v>
      </c>
      <c r="F11" s="1">
        <v>4</v>
      </c>
      <c r="G11" s="1">
        <v>5</v>
      </c>
      <c r="H11" s="1">
        <v>5</v>
      </c>
      <c r="I11" s="1">
        <v>4</v>
      </c>
      <c r="K11" s="9" t="s">
        <v>213</v>
      </c>
      <c r="L11" s="1">
        <v>8</v>
      </c>
      <c r="M11" s="1">
        <v>6</v>
      </c>
      <c r="N11" s="1">
        <v>4</v>
      </c>
      <c r="O11" s="1">
        <v>5</v>
      </c>
      <c r="P11" s="1">
        <v>5</v>
      </c>
      <c r="Q11" s="1">
        <v>83</v>
      </c>
      <c r="R11" s="1">
        <v>50</v>
      </c>
      <c r="S11" s="1">
        <v>10</v>
      </c>
      <c r="T11" s="1">
        <v>3</v>
      </c>
      <c r="V11" s="10" t="s">
        <v>818</v>
      </c>
      <c r="W11" s="1" t="s">
        <v>21</v>
      </c>
      <c r="Y11" s="10" t="s">
        <v>341</v>
      </c>
      <c r="Z11" s="10" t="s">
        <v>341</v>
      </c>
      <c r="AB11" s="10" t="s">
        <v>982</v>
      </c>
      <c r="AC11" s="1"/>
      <c r="AD11" s="1"/>
      <c r="AE11" s="1"/>
      <c r="AF11" s="1"/>
      <c r="AG11" s="1"/>
      <c r="AH11" s="1"/>
      <c r="AI11" s="1"/>
      <c r="AJ11" s="10"/>
      <c r="AL11" s="20" t="s">
        <v>1065</v>
      </c>
      <c r="AM11" s="20"/>
      <c r="AN11" s="20"/>
      <c r="AO11" s="20"/>
      <c r="AP11" s="20"/>
      <c r="AQ11" s="20"/>
      <c r="AR11" s="20"/>
    </row>
    <row r="12" spans="1:41" ht="13.5">
      <c r="A12" s="1" t="s">
        <v>336</v>
      </c>
      <c r="B12" s="10" t="s">
        <v>342</v>
      </c>
      <c r="D12" s="1">
        <v>4</v>
      </c>
      <c r="E12" s="1">
        <v>5</v>
      </c>
      <c r="F12" s="1">
        <v>4</v>
      </c>
      <c r="G12" s="1">
        <v>3</v>
      </c>
      <c r="H12" s="1">
        <v>4</v>
      </c>
      <c r="I12" s="1">
        <v>4</v>
      </c>
      <c r="K12" s="9" t="s">
        <v>343</v>
      </c>
      <c r="L12" s="1">
        <v>9</v>
      </c>
      <c r="M12" s="1">
        <v>7</v>
      </c>
      <c r="N12" s="1">
        <v>4</v>
      </c>
      <c r="O12" s="1">
        <v>6</v>
      </c>
      <c r="P12" s="1">
        <v>6</v>
      </c>
      <c r="Q12" s="1">
        <v>92</v>
      </c>
      <c r="R12" s="1">
        <v>55</v>
      </c>
      <c r="S12" s="1">
        <v>11</v>
      </c>
      <c r="T12" s="1">
        <v>3</v>
      </c>
      <c r="V12" s="10" t="s">
        <v>818</v>
      </c>
      <c r="W12" s="1" t="s">
        <v>140</v>
      </c>
      <c r="Y12" s="10" t="s">
        <v>342</v>
      </c>
      <c r="Z12" s="10" t="s">
        <v>342</v>
      </c>
      <c r="AB12" s="10" t="s">
        <v>826</v>
      </c>
      <c r="AC12" s="87" t="s">
        <v>859</v>
      </c>
      <c r="AD12" s="87">
        <v>1</v>
      </c>
      <c r="AE12" s="87" t="s">
        <v>943</v>
      </c>
      <c r="AF12" s="87" t="s">
        <v>59</v>
      </c>
      <c r="AG12" s="87" t="s">
        <v>935</v>
      </c>
      <c r="AH12" s="87" t="s">
        <v>936</v>
      </c>
      <c r="AI12" s="87" t="s">
        <v>936</v>
      </c>
      <c r="AJ12" s="87" t="s">
        <v>946</v>
      </c>
      <c r="AL12" s="97" t="s">
        <v>1038</v>
      </c>
      <c r="AM12" s="97" t="s">
        <v>7</v>
      </c>
      <c r="AN12" s="97" t="s">
        <v>1037</v>
      </c>
      <c r="AO12" s="97" t="s">
        <v>12</v>
      </c>
    </row>
    <row r="13" spans="1:41" ht="13.5">
      <c r="A13" s="1" t="s">
        <v>336</v>
      </c>
      <c r="B13" s="10" t="s">
        <v>344</v>
      </c>
      <c r="D13" s="1">
        <v>4</v>
      </c>
      <c r="E13" s="1">
        <v>4</v>
      </c>
      <c r="F13" s="1">
        <v>3</v>
      </c>
      <c r="G13" s="1">
        <v>4</v>
      </c>
      <c r="H13" s="1">
        <v>4</v>
      </c>
      <c r="I13" s="1">
        <v>5</v>
      </c>
      <c r="K13" s="9" t="s">
        <v>345</v>
      </c>
      <c r="L13" s="1">
        <v>9</v>
      </c>
      <c r="M13" s="1">
        <v>7</v>
      </c>
      <c r="N13" s="1">
        <v>5</v>
      </c>
      <c r="O13" s="1">
        <v>6</v>
      </c>
      <c r="P13" s="1">
        <v>6</v>
      </c>
      <c r="Q13" s="1">
        <v>100</v>
      </c>
      <c r="R13" s="1">
        <v>60</v>
      </c>
      <c r="S13" s="1">
        <v>11</v>
      </c>
      <c r="T13" s="1">
        <v>3</v>
      </c>
      <c r="V13" s="10" t="s">
        <v>818</v>
      </c>
      <c r="W13" s="1" t="s">
        <v>141</v>
      </c>
      <c r="Y13" s="10" t="s">
        <v>344</v>
      </c>
      <c r="Z13" s="10" t="s">
        <v>344</v>
      </c>
      <c r="AB13" s="10" t="s">
        <v>983</v>
      </c>
      <c r="AC13" s="1"/>
      <c r="AD13" s="1"/>
      <c r="AE13" s="1"/>
      <c r="AF13" s="1"/>
      <c r="AG13" s="1"/>
      <c r="AH13" s="1"/>
      <c r="AI13" s="1"/>
      <c r="AJ13" s="10"/>
      <c r="AL13" s="1" t="s">
        <v>119</v>
      </c>
      <c r="AM13" t="s">
        <v>1039</v>
      </c>
      <c r="AN13" t="s">
        <v>1040</v>
      </c>
      <c r="AO13" t="s">
        <v>1041</v>
      </c>
    </row>
    <row r="14" spans="1:41" ht="13.5">
      <c r="A14" s="1" t="s">
        <v>336</v>
      </c>
      <c r="B14" s="10" t="s">
        <v>346</v>
      </c>
      <c r="D14" s="1">
        <v>5</v>
      </c>
      <c r="E14" s="1">
        <v>5</v>
      </c>
      <c r="F14" s="1">
        <v>3</v>
      </c>
      <c r="G14" s="1">
        <v>3</v>
      </c>
      <c r="H14" s="1">
        <v>4</v>
      </c>
      <c r="I14" s="1">
        <v>4</v>
      </c>
      <c r="K14" s="9" t="s">
        <v>347</v>
      </c>
      <c r="L14" s="1">
        <v>10</v>
      </c>
      <c r="M14" s="1">
        <v>8</v>
      </c>
      <c r="N14" s="1">
        <v>5</v>
      </c>
      <c r="O14" s="1">
        <v>7</v>
      </c>
      <c r="P14" s="1">
        <v>7</v>
      </c>
      <c r="Q14" s="1">
        <v>110</v>
      </c>
      <c r="R14" s="1">
        <v>65</v>
      </c>
      <c r="S14" s="1">
        <v>12</v>
      </c>
      <c r="T14" s="1">
        <v>3</v>
      </c>
      <c r="V14" s="10" t="s">
        <v>818</v>
      </c>
      <c r="W14" s="1" t="s">
        <v>20</v>
      </c>
      <c r="Y14" s="10" t="s">
        <v>346</v>
      </c>
      <c r="Z14" s="10" t="s">
        <v>346</v>
      </c>
      <c r="AB14" s="10" t="s">
        <v>830</v>
      </c>
      <c r="AC14" s="87" t="s">
        <v>860</v>
      </c>
      <c r="AD14" s="87">
        <v>1</v>
      </c>
      <c r="AE14" s="87" t="s">
        <v>943</v>
      </c>
      <c r="AF14" s="87" t="s">
        <v>59</v>
      </c>
      <c r="AG14" s="87" t="s">
        <v>935</v>
      </c>
      <c r="AH14" s="87" t="s">
        <v>936</v>
      </c>
      <c r="AI14" s="87" t="s">
        <v>936</v>
      </c>
      <c r="AJ14" s="87" t="s">
        <v>947</v>
      </c>
      <c r="AL14" s="1" t="s">
        <v>139</v>
      </c>
      <c r="AM14" s="99" t="s">
        <v>940</v>
      </c>
      <c r="AN14" s="99" t="s">
        <v>1042</v>
      </c>
      <c r="AO14" s="99" t="s">
        <v>1043</v>
      </c>
    </row>
    <row r="15" spans="1:41" ht="13.5">
      <c r="A15" s="1" t="s">
        <v>336</v>
      </c>
      <c r="B15" s="10" t="s">
        <v>348</v>
      </c>
      <c r="D15" s="1">
        <v>3</v>
      </c>
      <c r="E15" s="1">
        <v>3</v>
      </c>
      <c r="F15" s="1">
        <v>4</v>
      </c>
      <c r="G15" s="1">
        <v>4</v>
      </c>
      <c r="H15" s="1">
        <v>5</v>
      </c>
      <c r="I15" s="1">
        <v>5</v>
      </c>
      <c r="K15" s="9" t="s">
        <v>349</v>
      </c>
      <c r="L15" s="1">
        <v>10</v>
      </c>
      <c r="M15" s="1">
        <v>8</v>
      </c>
      <c r="N15" s="1">
        <v>5</v>
      </c>
      <c r="O15" s="1">
        <v>7</v>
      </c>
      <c r="P15" s="1">
        <v>7</v>
      </c>
      <c r="Q15" s="1">
        <v>120</v>
      </c>
      <c r="R15" s="1">
        <v>70</v>
      </c>
      <c r="S15" s="1">
        <v>13</v>
      </c>
      <c r="T15" s="1">
        <v>4</v>
      </c>
      <c r="V15" s="10" t="s">
        <v>818</v>
      </c>
      <c r="W15" s="1" t="s">
        <v>119</v>
      </c>
      <c r="Y15" s="10" t="s">
        <v>348</v>
      </c>
      <c r="Z15" s="10" t="s">
        <v>348</v>
      </c>
      <c r="AB15" s="10" t="s">
        <v>984</v>
      </c>
      <c r="AC15" s="1"/>
      <c r="AD15" s="1"/>
      <c r="AE15" s="1"/>
      <c r="AF15" s="1"/>
      <c r="AG15" s="1"/>
      <c r="AH15" s="1"/>
      <c r="AI15" s="1"/>
      <c r="AJ15" s="10"/>
      <c r="AL15" s="1" t="s">
        <v>142</v>
      </c>
      <c r="AM15" t="s">
        <v>940</v>
      </c>
      <c r="AN15" t="s">
        <v>1044</v>
      </c>
      <c r="AO15" t="s">
        <v>1045</v>
      </c>
    </row>
    <row r="16" spans="1:41" ht="13.5">
      <c r="A16" s="1" t="s">
        <v>336</v>
      </c>
      <c r="B16" s="10" t="s">
        <v>350</v>
      </c>
      <c r="D16" s="1">
        <v>3</v>
      </c>
      <c r="E16" s="1">
        <v>3</v>
      </c>
      <c r="F16" s="1">
        <v>5</v>
      </c>
      <c r="G16" s="1">
        <v>4</v>
      </c>
      <c r="H16" s="1">
        <v>4</v>
      </c>
      <c r="I16" s="1">
        <v>5</v>
      </c>
      <c r="K16" s="9" t="s">
        <v>351</v>
      </c>
      <c r="L16" s="1">
        <v>11</v>
      </c>
      <c r="M16" s="1">
        <v>9</v>
      </c>
      <c r="N16" s="1">
        <v>6</v>
      </c>
      <c r="O16" s="1">
        <v>8</v>
      </c>
      <c r="P16" s="1">
        <v>8</v>
      </c>
      <c r="Q16" s="1">
        <v>128</v>
      </c>
      <c r="R16" s="1">
        <v>75</v>
      </c>
      <c r="S16" s="1">
        <v>14</v>
      </c>
      <c r="T16" s="1">
        <v>4</v>
      </c>
      <c r="V16" s="10" t="s">
        <v>818</v>
      </c>
      <c r="W16" s="1" t="s">
        <v>19</v>
      </c>
      <c r="Y16" s="10" t="s">
        <v>350</v>
      </c>
      <c r="Z16" s="10" t="s">
        <v>350</v>
      </c>
      <c r="AB16" s="10" t="s">
        <v>831</v>
      </c>
      <c r="AC16" s="87" t="s">
        <v>861</v>
      </c>
      <c r="AD16" s="87">
        <v>1</v>
      </c>
      <c r="AE16" s="87" t="s">
        <v>943</v>
      </c>
      <c r="AF16" s="87" t="s">
        <v>303</v>
      </c>
      <c r="AG16" s="87" t="s">
        <v>935</v>
      </c>
      <c r="AH16" s="87" t="s">
        <v>936</v>
      </c>
      <c r="AI16" s="87" t="s">
        <v>936</v>
      </c>
      <c r="AJ16" s="87" t="s">
        <v>948</v>
      </c>
      <c r="AL16" s="1" t="s">
        <v>16</v>
      </c>
      <c r="AM16" s="98" t="s">
        <v>13</v>
      </c>
      <c r="AN16" s="98" t="s">
        <v>1046</v>
      </c>
      <c r="AO16" s="98" t="s">
        <v>1047</v>
      </c>
    </row>
    <row r="17" spans="1:41" ht="13.5">
      <c r="A17" s="1" t="s">
        <v>336</v>
      </c>
      <c r="B17" s="10" t="s">
        <v>869</v>
      </c>
      <c r="D17" s="1">
        <v>5</v>
      </c>
      <c r="E17" s="1">
        <v>5</v>
      </c>
      <c r="F17" s="1">
        <v>4</v>
      </c>
      <c r="G17" s="1">
        <v>4</v>
      </c>
      <c r="H17" s="1">
        <v>3</v>
      </c>
      <c r="I17" s="1">
        <v>3</v>
      </c>
      <c r="K17" s="9" t="s">
        <v>353</v>
      </c>
      <c r="L17" s="1">
        <v>11</v>
      </c>
      <c r="M17" s="1">
        <v>9</v>
      </c>
      <c r="N17" s="1">
        <v>6</v>
      </c>
      <c r="O17" s="1">
        <v>8</v>
      </c>
      <c r="P17" s="1">
        <v>8</v>
      </c>
      <c r="Q17" s="1">
        <v>140</v>
      </c>
      <c r="R17" s="1">
        <v>80</v>
      </c>
      <c r="S17" s="1">
        <v>15</v>
      </c>
      <c r="T17" s="1">
        <v>4</v>
      </c>
      <c r="V17" s="10" t="s">
        <v>818</v>
      </c>
      <c r="W17" s="1" t="s">
        <v>17</v>
      </c>
      <c r="Y17" s="10" t="s">
        <v>869</v>
      </c>
      <c r="Z17" s="10" t="s">
        <v>352</v>
      </c>
      <c r="AB17" s="10" t="s">
        <v>985</v>
      </c>
      <c r="AC17" s="1"/>
      <c r="AD17" s="1"/>
      <c r="AE17" s="1"/>
      <c r="AF17" s="1"/>
      <c r="AG17" s="1"/>
      <c r="AH17" s="1"/>
      <c r="AI17" s="1"/>
      <c r="AJ17" s="10"/>
      <c r="AL17" s="6" t="s">
        <v>144</v>
      </c>
      <c r="AM17" t="s">
        <v>60</v>
      </c>
      <c r="AN17" t="s">
        <v>1046</v>
      </c>
      <c r="AO17" t="s">
        <v>1048</v>
      </c>
    </row>
    <row r="18" spans="1:41" ht="13.5">
      <c r="A18" s="1" t="s">
        <v>873</v>
      </c>
      <c r="B18" s="10" t="s">
        <v>870</v>
      </c>
      <c r="D18" s="1">
        <v>5</v>
      </c>
      <c r="E18" s="1">
        <v>5</v>
      </c>
      <c r="F18" s="1">
        <v>4</v>
      </c>
      <c r="G18" s="1">
        <v>4</v>
      </c>
      <c r="H18" s="1">
        <v>3</v>
      </c>
      <c r="I18" s="1">
        <v>3</v>
      </c>
      <c r="K18" s="9" t="s">
        <v>355</v>
      </c>
      <c r="L18" s="1">
        <v>12</v>
      </c>
      <c r="M18" s="1">
        <v>10</v>
      </c>
      <c r="N18" s="1">
        <v>7</v>
      </c>
      <c r="O18" s="1">
        <v>8</v>
      </c>
      <c r="P18" s="1">
        <v>9</v>
      </c>
      <c r="Q18" s="1">
        <v>150</v>
      </c>
      <c r="R18" s="1">
        <v>85</v>
      </c>
      <c r="S18" s="1">
        <v>16</v>
      </c>
      <c r="T18" s="1">
        <v>5</v>
      </c>
      <c r="V18" s="10" t="s">
        <v>819</v>
      </c>
      <c r="W18" s="1" t="s">
        <v>138</v>
      </c>
      <c r="Y18" s="10" t="s">
        <v>870</v>
      </c>
      <c r="Z18" s="10" t="s">
        <v>352</v>
      </c>
      <c r="AB18" s="10" t="s">
        <v>832</v>
      </c>
      <c r="AC18" s="87" t="s">
        <v>862</v>
      </c>
      <c r="AD18" s="87">
        <v>1</v>
      </c>
      <c r="AE18" s="87" t="s">
        <v>943</v>
      </c>
      <c r="AF18" s="87" t="s">
        <v>939</v>
      </c>
      <c r="AG18" s="87" t="s">
        <v>935</v>
      </c>
      <c r="AH18" s="87" t="s">
        <v>936</v>
      </c>
      <c r="AI18" s="87" t="s">
        <v>934</v>
      </c>
      <c r="AJ18" s="87" t="s">
        <v>949</v>
      </c>
      <c r="AL18" s="1" t="s">
        <v>141</v>
      </c>
      <c r="AM18" s="98" t="s">
        <v>940</v>
      </c>
      <c r="AN18" s="98" t="s">
        <v>1049</v>
      </c>
      <c r="AO18" s="98" t="s">
        <v>1050</v>
      </c>
    </row>
    <row r="19" spans="1:41" ht="13.5">
      <c r="A19" s="1" t="s">
        <v>336</v>
      </c>
      <c r="B19" s="10" t="s">
        <v>354</v>
      </c>
      <c r="D19" s="1">
        <v>3</v>
      </c>
      <c r="E19" s="1">
        <v>4</v>
      </c>
      <c r="F19" s="1">
        <v>4</v>
      </c>
      <c r="G19" s="1">
        <v>5</v>
      </c>
      <c r="H19" s="1">
        <v>3</v>
      </c>
      <c r="I19" s="1">
        <v>5</v>
      </c>
      <c r="K19" s="9" t="s">
        <v>357</v>
      </c>
      <c r="L19" s="1">
        <v>13</v>
      </c>
      <c r="M19" s="1">
        <v>10</v>
      </c>
      <c r="N19" s="1">
        <v>7</v>
      </c>
      <c r="O19" s="1">
        <v>9</v>
      </c>
      <c r="P19" s="1">
        <v>9</v>
      </c>
      <c r="Q19" s="1">
        <v>160</v>
      </c>
      <c r="R19" s="1">
        <v>90</v>
      </c>
      <c r="S19" s="1">
        <v>17</v>
      </c>
      <c r="T19" s="1">
        <v>5</v>
      </c>
      <c r="V19" s="10" t="s">
        <v>819</v>
      </c>
      <c r="W19" s="1" t="s">
        <v>16</v>
      </c>
      <c r="Y19" s="10" t="s">
        <v>354</v>
      </c>
      <c r="Z19" s="10" t="s">
        <v>354</v>
      </c>
      <c r="AB19" s="10" t="s">
        <v>986</v>
      </c>
      <c r="AC19" s="1"/>
      <c r="AD19" s="1"/>
      <c r="AE19" s="1"/>
      <c r="AF19" s="1"/>
      <c r="AG19" s="1"/>
      <c r="AH19" s="1"/>
      <c r="AI19" s="1"/>
      <c r="AJ19" s="10"/>
      <c r="AL19" s="1" t="s">
        <v>20</v>
      </c>
      <c r="AM19" t="s">
        <v>935</v>
      </c>
      <c r="AN19" t="s">
        <v>1051</v>
      </c>
      <c r="AO19" t="s">
        <v>1052</v>
      </c>
    </row>
    <row r="20" spans="1:41" ht="13.5">
      <c r="A20" s="1" t="s">
        <v>336</v>
      </c>
      <c r="B20" s="10" t="s">
        <v>356</v>
      </c>
      <c r="D20" s="1">
        <v>5</v>
      </c>
      <c r="E20" s="1">
        <v>5</v>
      </c>
      <c r="F20" s="1">
        <v>4</v>
      </c>
      <c r="G20" s="1">
        <v>3</v>
      </c>
      <c r="H20" s="1">
        <v>4</v>
      </c>
      <c r="I20" s="1">
        <v>3</v>
      </c>
      <c r="K20" s="9" t="s">
        <v>358</v>
      </c>
      <c r="L20" s="1">
        <v>14</v>
      </c>
      <c r="M20" s="1">
        <v>11</v>
      </c>
      <c r="N20" s="1">
        <v>8</v>
      </c>
      <c r="O20" s="1">
        <v>9</v>
      </c>
      <c r="P20" s="1">
        <v>10</v>
      </c>
      <c r="Q20" s="1">
        <v>170</v>
      </c>
      <c r="R20" s="1">
        <v>95</v>
      </c>
      <c r="S20" s="1">
        <v>18</v>
      </c>
      <c r="T20" s="1">
        <v>5</v>
      </c>
      <c r="V20" s="10" t="s">
        <v>819</v>
      </c>
      <c r="W20" s="1" t="s">
        <v>139</v>
      </c>
      <c r="Y20" s="10" t="s">
        <v>356</v>
      </c>
      <c r="Z20" s="10" t="s">
        <v>356</v>
      </c>
      <c r="AB20" s="10" t="s">
        <v>833</v>
      </c>
      <c r="AC20" s="87" t="s">
        <v>863</v>
      </c>
      <c r="AD20" s="87">
        <v>1</v>
      </c>
      <c r="AE20" s="87" t="s">
        <v>943</v>
      </c>
      <c r="AF20" s="87" t="s">
        <v>59</v>
      </c>
      <c r="AG20" s="87" t="s">
        <v>935</v>
      </c>
      <c r="AH20" s="87" t="s">
        <v>936</v>
      </c>
      <c r="AI20" s="87" t="s">
        <v>936</v>
      </c>
      <c r="AJ20" s="87" t="str">
        <f>IF('基本シート'!B$3="メイジ","汎用特技：魔法を"&amp;INT('基本シート'!I$3/2)+1&amp;"個得る。",IF('基本シート'!B$4="メイジ","汎用特技：魔法を"&amp;INT('基本シート'!I$4/2)+1&amp;"個得る。",IF('基本シート'!B$5="メイジ","汎用特技：魔法を"&amp;INT('基本シート'!I$5/2)+1&amp;"個得る。","選んでない")))</f>
        <v>選んでない</v>
      </c>
      <c r="AL20" s="1" t="s">
        <v>138</v>
      </c>
      <c r="AM20" s="98" t="s">
        <v>940</v>
      </c>
      <c r="AN20" s="98" t="s">
        <v>1053</v>
      </c>
      <c r="AO20" s="98" t="s">
        <v>1054</v>
      </c>
    </row>
    <row r="21" spans="1:41" ht="13.5">
      <c r="A21" s="1" t="s">
        <v>247</v>
      </c>
      <c r="B21" s="10" t="s">
        <v>711</v>
      </c>
      <c r="D21" s="1">
        <v>3</v>
      </c>
      <c r="E21" s="1">
        <v>5</v>
      </c>
      <c r="F21" s="1">
        <v>5</v>
      </c>
      <c r="G21" s="1">
        <v>3</v>
      </c>
      <c r="H21" s="1">
        <v>3</v>
      </c>
      <c r="I21" s="1">
        <v>5</v>
      </c>
      <c r="K21" s="9" t="s">
        <v>359</v>
      </c>
      <c r="L21" s="1">
        <v>15</v>
      </c>
      <c r="M21" s="1">
        <v>12</v>
      </c>
      <c r="N21" s="1">
        <v>8</v>
      </c>
      <c r="O21" s="1">
        <v>10</v>
      </c>
      <c r="P21" s="1">
        <v>11</v>
      </c>
      <c r="Q21" s="1">
        <v>180</v>
      </c>
      <c r="R21" s="1">
        <v>100</v>
      </c>
      <c r="S21" s="1">
        <v>19</v>
      </c>
      <c r="T21" s="1">
        <v>6</v>
      </c>
      <c r="V21" s="10" t="s">
        <v>819</v>
      </c>
      <c r="W21" s="1" t="s">
        <v>143</v>
      </c>
      <c r="Y21" s="10" t="s">
        <v>711</v>
      </c>
      <c r="Z21" s="10" t="s">
        <v>711</v>
      </c>
      <c r="AB21" s="10" t="s">
        <v>987</v>
      </c>
      <c r="AC21" s="1"/>
      <c r="AD21" s="1"/>
      <c r="AE21" s="1"/>
      <c r="AF21" s="1"/>
      <c r="AG21" s="1"/>
      <c r="AH21" s="1"/>
      <c r="AI21" s="1"/>
      <c r="AJ21" s="10"/>
      <c r="AL21" s="1" t="s">
        <v>19</v>
      </c>
      <c r="AM21" t="s">
        <v>940</v>
      </c>
      <c r="AN21" t="s">
        <v>1040</v>
      </c>
      <c r="AO21" t="s">
        <v>1055</v>
      </c>
    </row>
    <row r="22" spans="1:41" ht="13.5">
      <c r="A22" s="1" t="s">
        <v>247</v>
      </c>
      <c r="B22" s="10" t="s">
        <v>712</v>
      </c>
      <c r="D22" s="1">
        <v>6</v>
      </c>
      <c r="E22" s="1">
        <v>5</v>
      </c>
      <c r="F22" s="1">
        <v>4</v>
      </c>
      <c r="G22" s="1">
        <v>2</v>
      </c>
      <c r="H22" s="1">
        <v>4</v>
      </c>
      <c r="I22" s="1">
        <v>3</v>
      </c>
      <c r="K22" s="10" t="s">
        <v>360</v>
      </c>
      <c r="L22" s="1">
        <v>0</v>
      </c>
      <c r="M22" s="1">
        <v>0</v>
      </c>
      <c r="N22" s="1">
        <v>2</v>
      </c>
      <c r="O22" s="1">
        <v>1</v>
      </c>
      <c r="P22" s="1">
        <v>1</v>
      </c>
      <c r="Q22" s="1">
        <v>6</v>
      </c>
      <c r="R22" s="1">
        <v>7</v>
      </c>
      <c r="S22" s="1">
        <v>0</v>
      </c>
      <c r="T22" s="1">
        <v>1</v>
      </c>
      <c r="V22" s="10" t="s">
        <v>819</v>
      </c>
      <c r="W22" s="1" t="s">
        <v>14</v>
      </c>
      <c r="Y22" s="10" t="s">
        <v>712</v>
      </c>
      <c r="Z22" s="10" t="s">
        <v>712</v>
      </c>
      <c r="AB22" s="10" t="s">
        <v>834</v>
      </c>
      <c r="AC22" s="87" t="s">
        <v>864</v>
      </c>
      <c r="AD22" s="87">
        <v>1</v>
      </c>
      <c r="AE22" s="87" t="s">
        <v>943</v>
      </c>
      <c r="AF22" s="87" t="s">
        <v>59</v>
      </c>
      <c r="AG22" s="87" t="s">
        <v>935</v>
      </c>
      <c r="AH22" s="87" t="s">
        <v>936</v>
      </c>
      <c r="AI22" s="87" t="s">
        <v>936</v>
      </c>
      <c r="AJ22" s="87" t="s">
        <v>950</v>
      </c>
      <c r="AL22" s="1" t="s">
        <v>140</v>
      </c>
      <c r="AM22" s="98" t="s">
        <v>940</v>
      </c>
      <c r="AN22" s="98" t="s">
        <v>60</v>
      </c>
      <c r="AO22" s="98" t="s">
        <v>1056</v>
      </c>
    </row>
    <row r="23" spans="1:41" ht="13.5">
      <c r="A23" s="1" t="s">
        <v>247</v>
      </c>
      <c r="B23" s="10" t="s">
        <v>713</v>
      </c>
      <c r="D23" s="1">
        <v>3</v>
      </c>
      <c r="E23" s="1">
        <v>3</v>
      </c>
      <c r="F23" s="1">
        <v>4</v>
      </c>
      <c r="G23" s="1">
        <v>5</v>
      </c>
      <c r="H23" s="1">
        <v>5</v>
      </c>
      <c r="I23" s="1">
        <v>4</v>
      </c>
      <c r="K23" s="10" t="s">
        <v>214</v>
      </c>
      <c r="L23" s="1">
        <v>1</v>
      </c>
      <c r="M23" s="1">
        <v>1</v>
      </c>
      <c r="N23" s="1">
        <v>2</v>
      </c>
      <c r="O23" s="1">
        <v>2</v>
      </c>
      <c r="P23" s="1">
        <v>2</v>
      </c>
      <c r="Q23" s="1">
        <v>11</v>
      </c>
      <c r="R23" s="1">
        <v>15</v>
      </c>
      <c r="S23" s="1">
        <v>0</v>
      </c>
      <c r="T23" s="1">
        <v>2</v>
      </c>
      <c r="V23" s="10" t="s">
        <v>819</v>
      </c>
      <c r="W23" s="1" t="s">
        <v>76</v>
      </c>
      <c r="Y23" s="10" t="s">
        <v>713</v>
      </c>
      <c r="Z23" s="10" t="s">
        <v>713</v>
      </c>
      <c r="AB23" s="10" t="s">
        <v>988</v>
      </c>
      <c r="AC23" s="1"/>
      <c r="AD23" s="1"/>
      <c r="AE23" s="1"/>
      <c r="AF23" s="1"/>
      <c r="AG23" s="1"/>
      <c r="AH23" s="1"/>
      <c r="AI23" s="1"/>
      <c r="AJ23" s="10"/>
      <c r="AL23" s="1" t="s">
        <v>18</v>
      </c>
      <c r="AM23" t="s">
        <v>940</v>
      </c>
      <c r="AN23" t="s">
        <v>1044</v>
      </c>
      <c r="AO23" t="s">
        <v>1057</v>
      </c>
    </row>
    <row r="24" spans="1:41" ht="13.5">
      <c r="A24" s="1" t="s">
        <v>247</v>
      </c>
      <c r="B24" s="10" t="s">
        <v>714</v>
      </c>
      <c r="D24" s="1">
        <v>3</v>
      </c>
      <c r="E24" s="1">
        <v>4</v>
      </c>
      <c r="F24" s="1">
        <v>4</v>
      </c>
      <c r="G24" s="1">
        <v>5</v>
      </c>
      <c r="H24" s="1">
        <v>4</v>
      </c>
      <c r="I24" s="1">
        <v>4</v>
      </c>
      <c r="K24" s="10" t="s">
        <v>215</v>
      </c>
      <c r="L24" s="1">
        <v>1</v>
      </c>
      <c r="M24" s="1">
        <v>1</v>
      </c>
      <c r="N24" s="1">
        <v>3</v>
      </c>
      <c r="O24" s="1">
        <v>2</v>
      </c>
      <c r="P24" s="1">
        <v>2</v>
      </c>
      <c r="Q24" s="1">
        <v>16</v>
      </c>
      <c r="R24" s="1">
        <v>23</v>
      </c>
      <c r="S24" s="1">
        <v>0</v>
      </c>
      <c r="T24" s="1">
        <v>3</v>
      </c>
      <c r="V24" s="10" t="s">
        <v>819</v>
      </c>
      <c r="W24" s="1" t="s">
        <v>15</v>
      </c>
      <c r="Y24" s="10" t="s">
        <v>714</v>
      </c>
      <c r="Z24" s="10" t="s">
        <v>714</v>
      </c>
      <c r="AB24" s="10" t="s">
        <v>835</v>
      </c>
      <c r="AC24" s="87" t="s">
        <v>865</v>
      </c>
      <c r="AD24" s="87">
        <v>1</v>
      </c>
      <c r="AE24" s="87" t="s">
        <v>943</v>
      </c>
      <c r="AF24" s="87" t="s">
        <v>57</v>
      </c>
      <c r="AG24" s="87" t="s">
        <v>935</v>
      </c>
      <c r="AH24" s="87" t="s">
        <v>936</v>
      </c>
      <c r="AI24" s="87" t="s">
        <v>936</v>
      </c>
      <c r="AJ24" s="87" t="s">
        <v>951</v>
      </c>
      <c r="AL24" s="1" t="s">
        <v>339</v>
      </c>
      <c r="AM24" s="98" t="s">
        <v>935</v>
      </c>
      <c r="AN24" s="98" t="s">
        <v>1053</v>
      </c>
      <c r="AO24" s="98" t="s">
        <v>1058</v>
      </c>
    </row>
    <row r="25" spans="1:41" ht="13.5">
      <c r="A25" s="1" t="s">
        <v>247</v>
      </c>
      <c r="B25" s="10" t="s">
        <v>818</v>
      </c>
      <c r="D25" s="1">
        <v>4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27"/>
      <c r="K25" s="10" t="s">
        <v>216</v>
      </c>
      <c r="L25" s="1">
        <v>2</v>
      </c>
      <c r="M25" s="1">
        <v>1</v>
      </c>
      <c r="N25" s="1">
        <v>4</v>
      </c>
      <c r="O25" s="1">
        <v>3</v>
      </c>
      <c r="P25" s="1">
        <v>3</v>
      </c>
      <c r="Q25" s="1">
        <v>21</v>
      </c>
      <c r="R25" s="1">
        <v>31</v>
      </c>
      <c r="S25" s="1">
        <v>1</v>
      </c>
      <c r="T25" s="1">
        <v>4</v>
      </c>
      <c r="V25" s="10" t="s">
        <v>819</v>
      </c>
      <c r="W25" s="1" t="s">
        <v>339</v>
      </c>
      <c r="Y25" s="10" t="s">
        <v>818</v>
      </c>
      <c r="Z25" s="10" t="s">
        <v>824</v>
      </c>
      <c r="AB25" s="10" t="s">
        <v>989</v>
      </c>
      <c r="AC25" s="1"/>
      <c r="AD25" s="1"/>
      <c r="AE25" s="1"/>
      <c r="AF25" s="1"/>
      <c r="AG25" s="1"/>
      <c r="AH25" s="1"/>
      <c r="AI25" s="1"/>
      <c r="AJ25" s="10"/>
      <c r="AL25" s="1" t="s">
        <v>14</v>
      </c>
      <c r="AM25" t="s">
        <v>940</v>
      </c>
      <c r="AN25" t="s">
        <v>1046</v>
      </c>
      <c r="AO25" t="s">
        <v>1059</v>
      </c>
    </row>
    <row r="26" spans="1:41" ht="13.5">
      <c r="A26" s="1" t="s">
        <v>247</v>
      </c>
      <c r="B26" s="10" t="s">
        <v>819</v>
      </c>
      <c r="D26" s="1">
        <v>4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K26" s="10" t="s">
        <v>217</v>
      </c>
      <c r="L26" s="1">
        <v>2</v>
      </c>
      <c r="M26" s="1">
        <v>2</v>
      </c>
      <c r="N26" s="1">
        <v>5</v>
      </c>
      <c r="O26" s="1">
        <v>3</v>
      </c>
      <c r="P26" s="1">
        <v>3</v>
      </c>
      <c r="Q26" s="1">
        <v>27</v>
      </c>
      <c r="R26" s="1">
        <v>39</v>
      </c>
      <c r="S26" s="1">
        <v>1</v>
      </c>
      <c r="T26" s="1">
        <v>5</v>
      </c>
      <c r="V26" s="10" t="s">
        <v>819</v>
      </c>
      <c r="W26" s="1" t="s">
        <v>142</v>
      </c>
      <c r="Y26" s="10" t="s">
        <v>819</v>
      </c>
      <c r="Z26" s="10" t="s">
        <v>824</v>
      </c>
      <c r="AB26" s="10" t="s">
        <v>836</v>
      </c>
      <c r="AC26" s="87" t="s">
        <v>866</v>
      </c>
      <c r="AD26" s="87">
        <v>1</v>
      </c>
      <c r="AE26" s="87" t="s">
        <v>943</v>
      </c>
      <c r="AF26" s="87" t="s">
        <v>59</v>
      </c>
      <c r="AG26" s="87" t="s">
        <v>935</v>
      </c>
      <c r="AH26" s="87" t="s">
        <v>936</v>
      </c>
      <c r="AI26" s="87" t="s">
        <v>936</v>
      </c>
      <c r="AJ26" s="87" t="s">
        <v>952</v>
      </c>
      <c r="AL26" s="1" t="s">
        <v>15</v>
      </c>
      <c r="AM26" s="98" t="s">
        <v>940</v>
      </c>
      <c r="AN26" s="98" t="s">
        <v>1044</v>
      </c>
      <c r="AO26" s="98" t="s">
        <v>1060</v>
      </c>
    </row>
    <row r="27" spans="1:41" ht="13.5">
      <c r="A27" s="1" t="s">
        <v>247</v>
      </c>
      <c r="B27" s="10" t="s">
        <v>820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K27" s="10" t="s">
        <v>218</v>
      </c>
      <c r="L27" s="1">
        <v>3</v>
      </c>
      <c r="M27" s="1">
        <v>2</v>
      </c>
      <c r="N27" s="1">
        <v>4</v>
      </c>
      <c r="O27" s="1">
        <v>4</v>
      </c>
      <c r="P27" s="1">
        <v>4</v>
      </c>
      <c r="Q27" s="1">
        <v>32</v>
      </c>
      <c r="R27" s="1">
        <v>47</v>
      </c>
      <c r="S27" s="1">
        <v>1</v>
      </c>
      <c r="T27" s="1">
        <v>6</v>
      </c>
      <c r="V27" s="10" t="s">
        <v>819</v>
      </c>
      <c r="W27" s="1" t="s">
        <v>18</v>
      </c>
      <c r="Y27" s="10" t="s">
        <v>820</v>
      </c>
      <c r="Z27" s="10" t="s">
        <v>824</v>
      </c>
      <c r="AB27" s="10" t="s">
        <v>990</v>
      </c>
      <c r="AC27" s="1"/>
      <c r="AD27" s="1"/>
      <c r="AE27" s="1"/>
      <c r="AF27" s="1"/>
      <c r="AG27" s="1"/>
      <c r="AH27" s="1"/>
      <c r="AI27" s="1"/>
      <c r="AJ27" s="10"/>
      <c r="AL27" s="1" t="s">
        <v>143</v>
      </c>
      <c r="AM27" t="s">
        <v>940</v>
      </c>
      <c r="AN27" t="s">
        <v>45</v>
      </c>
      <c r="AO27" s="98" t="s">
        <v>1061</v>
      </c>
    </row>
    <row r="28" spans="1:41" ht="13.5">
      <c r="A28" s="1" t="s">
        <v>247</v>
      </c>
      <c r="B28" s="10" t="s">
        <v>821</v>
      </c>
      <c r="D28" s="1">
        <v>4</v>
      </c>
      <c r="E28" s="1">
        <v>4</v>
      </c>
      <c r="F28" s="1">
        <v>4</v>
      </c>
      <c r="G28" s="1">
        <v>4</v>
      </c>
      <c r="H28" s="1">
        <v>4</v>
      </c>
      <c r="I28" s="1">
        <v>4</v>
      </c>
      <c r="K28" s="10" t="s">
        <v>219</v>
      </c>
      <c r="L28" s="1">
        <v>3</v>
      </c>
      <c r="M28" s="1">
        <v>2</v>
      </c>
      <c r="N28" s="1">
        <v>5</v>
      </c>
      <c r="O28" s="1">
        <v>4</v>
      </c>
      <c r="P28" s="1">
        <v>4</v>
      </c>
      <c r="Q28" s="1">
        <v>37</v>
      </c>
      <c r="R28" s="1">
        <v>55</v>
      </c>
      <c r="S28" s="1">
        <v>2</v>
      </c>
      <c r="T28" s="1">
        <v>7</v>
      </c>
      <c r="V28" s="10" t="s">
        <v>819</v>
      </c>
      <c r="W28" s="1" t="s">
        <v>21</v>
      </c>
      <c r="Y28" s="10" t="s">
        <v>821</v>
      </c>
      <c r="Z28" s="10" t="s">
        <v>824</v>
      </c>
      <c r="AB28" s="10" t="s">
        <v>837</v>
      </c>
      <c r="AC28" s="87" t="s">
        <v>867</v>
      </c>
      <c r="AD28" s="87">
        <v>1</v>
      </c>
      <c r="AE28" s="87" t="s">
        <v>943</v>
      </c>
      <c r="AF28" s="87" t="s">
        <v>939</v>
      </c>
      <c r="AG28" s="87" t="s">
        <v>935</v>
      </c>
      <c r="AH28" s="87" t="s">
        <v>936</v>
      </c>
      <c r="AI28" s="87" t="s">
        <v>934</v>
      </c>
      <c r="AJ28" s="87" t="s">
        <v>953</v>
      </c>
      <c r="AL28" s="1" t="s">
        <v>17</v>
      </c>
      <c r="AM28" s="98" t="s">
        <v>60</v>
      </c>
      <c r="AN28" t="s">
        <v>1044</v>
      </c>
      <c r="AO28" s="98" t="s">
        <v>1183</v>
      </c>
    </row>
    <row r="29" spans="1:41" ht="13.5">
      <c r="A29" s="1" t="s">
        <v>247</v>
      </c>
      <c r="B29" s="10" t="s">
        <v>822</v>
      </c>
      <c r="D29" s="1">
        <v>4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K29" s="10" t="s">
        <v>220</v>
      </c>
      <c r="L29" s="1">
        <v>4</v>
      </c>
      <c r="M29" s="1">
        <v>3</v>
      </c>
      <c r="N29" s="1">
        <v>6</v>
      </c>
      <c r="O29" s="1">
        <v>5</v>
      </c>
      <c r="P29" s="1">
        <v>5</v>
      </c>
      <c r="Q29" s="1">
        <v>42</v>
      </c>
      <c r="R29" s="1">
        <v>63</v>
      </c>
      <c r="S29" s="1">
        <v>2</v>
      </c>
      <c r="T29" s="1">
        <v>8</v>
      </c>
      <c r="V29" s="10" t="s">
        <v>819</v>
      </c>
      <c r="W29" s="1" t="s">
        <v>140</v>
      </c>
      <c r="Y29" s="10" t="s">
        <v>822</v>
      </c>
      <c r="Z29" s="10" t="s">
        <v>824</v>
      </c>
      <c r="AB29" s="10" t="s">
        <v>991</v>
      </c>
      <c r="AC29" s="1"/>
      <c r="AD29" s="1"/>
      <c r="AE29" s="1"/>
      <c r="AF29" s="1"/>
      <c r="AG29" s="1"/>
      <c r="AH29" s="1"/>
      <c r="AI29" s="1"/>
      <c r="AJ29" s="10"/>
      <c r="AL29" s="1" t="s">
        <v>76</v>
      </c>
      <c r="AM29" t="s">
        <v>935</v>
      </c>
      <c r="AN29" t="s">
        <v>1044</v>
      </c>
      <c r="AO29" s="98" t="s">
        <v>1062</v>
      </c>
    </row>
    <row r="30" spans="1:41" ht="13.5">
      <c r="A30" s="1" t="s">
        <v>247</v>
      </c>
      <c r="B30" s="10" t="s">
        <v>823</v>
      </c>
      <c r="D30" s="1">
        <v>4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K30" s="10" t="s">
        <v>221</v>
      </c>
      <c r="L30" s="1">
        <v>4</v>
      </c>
      <c r="M30" s="1">
        <v>4</v>
      </c>
      <c r="N30" s="1">
        <v>6</v>
      </c>
      <c r="O30" s="1">
        <v>5</v>
      </c>
      <c r="P30" s="1">
        <v>5</v>
      </c>
      <c r="Q30" s="1">
        <v>47</v>
      </c>
      <c r="R30" s="1">
        <v>71</v>
      </c>
      <c r="S30" s="1">
        <v>2</v>
      </c>
      <c r="T30" s="1">
        <v>9</v>
      </c>
      <c r="V30" s="10" t="s">
        <v>819</v>
      </c>
      <c r="W30" s="1" t="s">
        <v>141</v>
      </c>
      <c r="Y30" s="10" t="s">
        <v>823</v>
      </c>
      <c r="Z30" s="10" t="s">
        <v>824</v>
      </c>
      <c r="AB30" s="10" t="s">
        <v>838</v>
      </c>
      <c r="AC30" s="87" t="s">
        <v>868</v>
      </c>
      <c r="AD30" s="87">
        <v>1</v>
      </c>
      <c r="AE30" s="87" t="s">
        <v>943</v>
      </c>
      <c r="AF30" s="87" t="s">
        <v>59</v>
      </c>
      <c r="AG30" s="87" t="s">
        <v>935</v>
      </c>
      <c r="AH30" s="87" t="s">
        <v>936</v>
      </c>
      <c r="AI30" s="87" t="s">
        <v>936</v>
      </c>
      <c r="AJ30" s="87" t="s">
        <v>954</v>
      </c>
      <c r="AL30" s="1" t="s">
        <v>21</v>
      </c>
      <c r="AM30" s="2" t="s">
        <v>940</v>
      </c>
      <c r="AN30" s="2" t="s">
        <v>1040</v>
      </c>
      <c r="AO30" s="2" t="s">
        <v>1063</v>
      </c>
    </row>
    <row r="31" spans="1:41" ht="13.5">
      <c r="A31" s="1" t="s">
        <v>336</v>
      </c>
      <c r="B31" s="10" t="s">
        <v>814</v>
      </c>
      <c r="D31" s="1">
        <v>3</v>
      </c>
      <c r="E31" s="1">
        <v>3</v>
      </c>
      <c r="F31" s="1">
        <v>4</v>
      </c>
      <c r="G31" s="1">
        <v>5</v>
      </c>
      <c r="H31" s="1">
        <v>4</v>
      </c>
      <c r="I31" s="1">
        <v>5</v>
      </c>
      <c r="K31" s="10" t="s">
        <v>222</v>
      </c>
      <c r="L31" s="1">
        <v>5</v>
      </c>
      <c r="M31" s="1">
        <v>4</v>
      </c>
      <c r="N31" s="1">
        <v>7</v>
      </c>
      <c r="O31" s="1">
        <v>6</v>
      </c>
      <c r="P31" s="1">
        <v>6</v>
      </c>
      <c r="Q31" s="1">
        <v>53</v>
      </c>
      <c r="R31" s="1">
        <v>79</v>
      </c>
      <c r="S31" s="1">
        <v>3</v>
      </c>
      <c r="T31" s="1">
        <v>10</v>
      </c>
      <c r="V31" s="10" t="s">
        <v>819</v>
      </c>
      <c r="W31" s="1" t="s">
        <v>20</v>
      </c>
      <c r="Y31" s="10" t="s">
        <v>814</v>
      </c>
      <c r="Z31" s="10" t="s">
        <v>814</v>
      </c>
      <c r="AB31" s="10" t="s">
        <v>992</v>
      </c>
      <c r="AC31" s="1"/>
      <c r="AD31" s="1"/>
      <c r="AE31" s="1"/>
      <c r="AF31" s="1"/>
      <c r="AG31" s="1"/>
      <c r="AH31" s="1"/>
      <c r="AI31" s="1"/>
      <c r="AJ31" s="10"/>
      <c r="AL31" s="32" t="s">
        <v>1330</v>
      </c>
      <c r="AM31" t="s">
        <v>60</v>
      </c>
      <c r="AN31" t="s">
        <v>1335</v>
      </c>
      <c r="AO31" s="98" t="s">
        <v>1336</v>
      </c>
    </row>
    <row r="32" spans="1:41" ht="13.5">
      <c r="A32" s="1" t="s">
        <v>336</v>
      </c>
      <c r="B32" s="10" t="s">
        <v>815</v>
      </c>
      <c r="D32" s="1">
        <v>3</v>
      </c>
      <c r="E32" s="1">
        <v>3</v>
      </c>
      <c r="F32" s="1">
        <v>4</v>
      </c>
      <c r="G32" s="1">
        <v>5</v>
      </c>
      <c r="H32" s="1">
        <v>5</v>
      </c>
      <c r="I32" s="1">
        <v>4</v>
      </c>
      <c r="K32" s="10" t="s">
        <v>361</v>
      </c>
      <c r="L32" s="1">
        <v>5</v>
      </c>
      <c r="M32" s="1">
        <v>5</v>
      </c>
      <c r="N32" s="1">
        <v>9</v>
      </c>
      <c r="O32" s="1">
        <v>6</v>
      </c>
      <c r="P32" s="1">
        <v>6</v>
      </c>
      <c r="Q32" s="1">
        <v>59</v>
      </c>
      <c r="R32" s="1">
        <v>87</v>
      </c>
      <c r="S32" s="1">
        <v>3</v>
      </c>
      <c r="T32" s="1">
        <v>11</v>
      </c>
      <c r="V32" s="10" t="s">
        <v>819</v>
      </c>
      <c r="W32" s="1" t="s">
        <v>119</v>
      </c>
      <c r="Y32" s="10" t="s">
        <v>815</v>
      </c>
      <c r="Z32" s="10" t="s">
        <v>815</v>
      </c>
      <c r="AB32" s="10" t="s">
        <v>869</v>
      </c>
      <c r="AC32" s="87" t="s">
        <v>871</v>
      </c>
      <c r="AD32" s="87">
        <v>1</v>
      </c>
      <c r="AE32" s="87" t="s">
        <v>955</v>
      </c>
      <c r="AF32" s="87" t="s">
        <v>956</v>
      </c>
      <c r="AG32" s="87" t="s">
        <v>935</v>
      </c>
      <c r="AH32" s="87" t="s">
        <v>936</v>
      </c>
      <c r="AI32" s="87" t="s">
        <v>957</v>
      </c>
      <c r="AJ32" s="87" t="s">
        <v>977</v>
      </c>
      <c r="AL32" s="32" t="s">
        <v>1331</v>
      </c>
      <c r="AM32" s="99" t="s">
        <v>1332</v>
      </c>
      <c r="AN32" s="99" t="s">
        <v>1333</v>
      </c>
      <c r="AO32" s="98" t="s">
        <v>1334</v>
      </c>
    </row>
    <row r="33" spans="1:36" ht="13.5">
      <c r="A33" s="1" t="s">
        <v>336</v>
      </c>
      <c r="B33" s="10" t="s">
        <v>816</v>
      </c>
      <c r="D33" s="1">
        <v>3</v>
      </c>
      <c r="E33" s="1">
        <v>3</v>
      </c>
      <c r="F33" s="1">
        <v>5</v>
      </c>
      <c r="G33" s="1">
        <v>5</v>
      </c>
      <c r="H33" s="1">
        <v>4</v>
      </c>
      <c r="I33" s="1">
        <v>4</v>
      </c>
      <c r="K33" s="10" t="s">
        <v>362</v>
      </c>
      <c r="L33" s="1">
        <v>6</v>
      </c>
      <c r="M33" s="1">
        <v>5</v>
      </c>
      <c r="N33" s="1">
        <v>9</v>
      </c>
      <c r="O33" s="1">
        <v>7</v>
      </c>
      <c r="P33" s="1">
        <v>7</v>
      </c>
      <c r="Q33" s="1">
        <v>65</v>
      </c>
      <c r="R33" s="1">
        <v>95</v>
      </c>
      <c r="S33" s="1">
        <v>3</v>
      </c>
      <c r="T33" s="1">
        <v>11</v>
      </c>
      <c r="V33" s="10" t="s">
        <v>819</v>
      </c>
      <c r="W33" s="1" t="s">
        <v>19</v>
      </c>
      <c r="Y33" s="10" t="s">
        <v>816</v>
      </c>
      <c r="Z33" s="10" t="s">
        <v>816</v>
      </c>
      <c r="AB33" s="10" t="s">
        <v>874</v>
      </c>
      <c r="AC33" s="1"/>
      <c r="AD33" s="1"/>
      <c r="AE33" s="1"/>
      <c r="AF33" s="1"/>
      <c r="AG33" s="1"/>
      <c r="AH33" s="1"/>
      <c r="AI33" s="1"/>
      <c r="AJ33" s="10"/>
    </row>
    <row r="34" spans="1:36" ht="13.5">
      <c r="A34" s="1" t="s">
        <v>336</v>
      </c>
      <c r="B34" s="10" t="s">
        <v>817</v>
      </c>
      <c r="D34" s="1">
        <v>5</v>
      </c>
      <c r="E34" s="1">
        <v>5</v>
      </c>
      <c r="F34" s="1">
        <v>4</v>
      </c>
      <c r="G34" s="1">
        <v>3</v>
      </c>
      <c r="H34" s="1">
        <v>3</v>
      </c>
      <c r="I34" s="1">
        <v>4</v>
      </c>
      <c r="K34" s="10" t="s">
        <v>363</v>
      </c>
      <c r="L34" s="1">
        <v>6</v>
      </c>
      <c r="M34" s="1">
        <v>5</v>
      </c>
      <c r="N34" s="1">
        <v>10</v>
      </c>
      <c r="O34" s="1">
        <v>7</v>
      </c>
      <c r="P34" s="1">
        <v>7</v>
      </c>
      <c r="Q34" s="1">
        <v>71</v>
      </c>
      <c r="R34" s="1">
        <v>103</v>
      </c>
      <c r="S34" s="1">
        <v>4</v>
      </c>
      <c r="T34" s="1">
        <v>12</v>
      </c>
      <c r="V34" s="10" t="s">
        <v>819</v>
      </c>
      <c r="W34" s="1" t="s">
        <v>17</v>
      </c>
      <c r="Y34" s="10" t="s">
        <v>817</v>
      </c>
      <c r="Z34" s="10" t="s">
        <v>817</v>
      </c>
      <c r="AB34" s="10" t="s">
        <v>870</v>
      </c>
      <c r="AC34" s="87" t="s">
        <v>872</v>
      </c>
      <c r="AD34" s="87">
        <v>1</v>
      </c>
      <c r="AE34" s="87" t="s">
        <v>955</v>
      </c>
      <c r="AF34" s="87" t="s">
        <v>59</v>
      </c>
      <c r="AG34" s="87" t="s">
        <v>935</v>
      </c>
      <c r="AH34" s="87" t="s">
        <v>936</v>
      </c>
      <c r="AI34" s="87" t="s">
        <v>936</v>
      </c>
      <c r="AJ34" s="87" t="s">
        <v>958</v>
      </c>
    </row>
    <row r="35" spans="1:41" s="2" customFormat="1" ht="13.5">
      <c r="A35" s="1" t="s">
        <v>336</v>
      </c>
      <c r="B35" s="10" t="s">
        <v>567</v>
      </c>
      <c r="C35" s="10"/>
      <c r="D35" s="1">
        <v>4</v>
      </c>
      <c r="E35" s="1">
        <v>4</v>
      </c>
      <c r="F35" s="1">
        <v>5</v>
      </c>
      <c r="G35" s="1">
        <v>4</v>
      </c>
      <c r="H35" s="1">
        <v>3</v>
      </c>
      <c r="I35" s="1">
        <v>4</v>
      </c>
      <c r="J35"/>
      <c r="K35" s="10" t="s">
        <v>364</v>
      </c>
      <c r="L35" s="1">
        <v>7</v>
      </c>
      <c r="M35" s="1">
        <v>6</v>
      </c>
      <c r="N35" s="1">
        <v>10</v>
      </c>
      <c r="O35" s="1">
        <v>8</v>
      </c>
      <c r="P35" s="1">
        <v>7</v>
      </c>
      <c r="Q35" s="1">
        <v>77</v>
      </c>
      <c r="R35" s="1">
        <v>111</v>
      </c>
      <c r="S35" s="1">
        <v>4</v>
      </c>
      <c r="T35" s="1">
        <v>13</v>
      </c>
      <c r="V35" s="10" t="s">
        <v>820</v>
      </c>
      <c r="W35" s="1" t="s">
        <v>138</v>
      </c>
      <c r="Y35" s="10" t="s">
        <v>567</v>
      </c>
      <c r="Z35" s="10" t="s">
        <v>567</v>
      </c>
      <c r="AB35" s="10" t="s">
        <v>894</v>
      </c>
      <c r="AC35" s="1"/>
      <c r="AD35" s="1"/>
      <c r="AE35" s="1"/>
      <c r="AF35" s="1"/>
      <c r="AG35" s="1"/>
      <c r="AH35" s="1"/>
      <c r="AI35" s="1"/>
      <c r="AJ35" s="10"/>
      <c r="AL35" t="s">
        <v>0</v>
      </c>
      <c r="AO35"/>
    </row>
    <row r="36" spans="1:38" ht="13.5">
      <c r="A36" s="1" t="s">
        <v>336</v>
      </c>
      <c r="B36" s="10" t="s">
        <v>568</v>
      </c>
      <c r="D36" s="1">
        <v>5</v>
      </c>
      <c r="E36" s="1">
        <v>4</v>
      </c>
      <c r="F36" s="1">
        <v>4</v>
      </c>
      <c r="G36" s="1">
        <v>4</v>
      </c>
      <c r="H36" s="1">
        <v>3</v>
      </c>
      <c r="I36" s="1">
        <v>4</v>
      </c>
      <c r="K36" s="10" t="s">
        <v>365</v>
      </c>
      <c r="L36" s="1">
        <v>7</v>
      </c>
      <c r="M36" s="1">
        <v>6</v>
      </c>
      <c r="N36" s="1">
        <v>11</v>
      </c>
      <c r="O36" s="1">
        <v>8</v>
      </c>
      <c r="P36" s="1">
        <v>8</v>
      </c>
      <c r="Q36" s="1">
        <v>83</v>
      </c>
      <c r="R36" s="1">
        <v>119</v>
      </c>
      <c r="S36" s="1">
        <v>4</v>
      </c>
      <c r="T36" s="1">
        <v>14</v>
      </c>
      <c r="V36" s="10" t="s">
        <v>820</v>
      </c>
      <c r="W36" s="1" t="s">
        <v>16</v>
      </c>
      <c r="Y36" s="10" t="s">
        <v>568</v>
      </c>
      <c r="Z36" s="10" t="s">
        <v>568</v>
      </c>
      <c r="AB36" s="10" t="s">
        <v>839</v>
      </c>
      <c r="AC36" s="1" t="s">
        <v>914</v>
      </c>
      <c r="AD36" s="1">
        <v>1</v>
      </c>
      <c r="AE36" s="1" t="s">
        <v>959</v>
      </c>
      <c r="AF36" s="1" t="s">
        <v>960</v>
      </c>
      <c r="AG36" s="1" t="s">
        <v>940</v>
      </c>
      <c r="AH36" s="1" t="s">
        <v>941</v>
      </c>
      <c r="AI36" s="1" t="s">
        <v>957</v>
      </c>
      <c r="AJ36" s="10" t="s">
        <v>976</v>
      </c>
      <c r="AL36" t="s">
        <v>1</v>
      </c>
    </row>
    <row r="37" spans="1:38" ht="13.5">
      <c r="A37" s="1" t="s">
        <v>336</v>
      </c>
      <c r="B37" s="10" t="s">
        <v>569</v>
      </c>
      <c r="D37" s="1">
        <v>3</v>
      </c>
      <c r="E37" s="1">
        <v>4</v>
      </c>
      <c r="F37" s="1">
        <v>4</v>
      </c>
      <c r="G37" s="1">
        <v>5</v>
      </c>
      <c r="H37" s="1">
        <v>4</v>
      </c>
      <c r="I37" s="1">
        <v>4</v>
      </c>
      <c r="K37" s="10" t="s">
        <v>366</v>
      </c>
      <c r="L37" s="1">
        <v>7</v>
      </c>
      <c r="M37" s="1">
        <v>7</v>
      </c>
      <c r="N37" s="1">
        <v>11</v>
      </c>
      <c r="O37" s="1">
        <v>9</v>
      </c>
      <c r="P37" s="1">
        <v>8</v>
      </c>
      <c r="Q37" s="1">
        <v>89</v>
      </c>
      <c r="R37" s="1">
        <v>127</v>
      </c>
      <c r="S37" s="1">
        <v>5</v>
      </c>
      <c r="T37" s="1">
        <v>15</v>
      </c>
      <c r="V37" s="10" t="s">
        <v>820</v>
      </c>
      <c r="W37" s="1" t="s">
        <v>139</v>
      </c>
      <c r="Y37" s="10" t="s">
        <v>569</v>
      </c>
      <c r="Z37" s="10" t="s">
        <v>569</v>
      </c>
      <c r="AB37" s="10" t="s">
        <v>993</v>
      </c>
      <c r="AC37" s="1"/>
      <c r="AD37" s="1"/>
      <c r="AE37" s="1"/>
      <c r="AF37" s="1"/>
      <c r="AG37" s="1"/>
      <c r="AH37" s="1"/>
      <c r="AI37" s="1"/>
      <c r="AJ37" s="10"/>
      <c r="AL37" t="s">
        <v>2</v>
      </c>
    </row>
    <row r="38" spans="1:38" ht="13.5">
      <c r="A38" s="1" t="s">
        <v>247</v>
      </c>
      <c r="B38" s="10" t="s">
        <v>1209</v>
      </c>
      <c r="D38" s="1">
        <v>3</v>
      </c>
      <c r="E38" s="1">
        <v>4</v>
      </c>
      <c r="F38" s="1">
        <v>4</v>
      </c>
      <c r="G38" s="1">
        <v>4</v>
      </c>
      <c r="H38" s="1">
        <v>4</v>
      </c>
      <c r="I38" s="1">
        <v>5</v>
      </c>
      <c r="K38" s="10" t="s">
        <v>367</v>
      </c>
      <c r="L38" s="1">
        <v>8</v>
      </c>
      <c r="M38" s="1">
        <v>7</v>
      </c>
      <c r="N38" s="1">
        <v>12</v>
      </c>
      <c r="O38" s="1">
        <v>9</v>
      </c>
      <c r="P38" s="1">
        <v>8</v>
      </c>
      <c r="Q38" s="1">
        <v>95</v>
      </c>
      <c r="R38" s="1">
        <v>135</v>
      </c>
      <c r="S38" s="1">
        <v>5</v>
      </c>
      <c r="T38" s="1">
        <v>16</v>
      </c>
      <c r="V38" s="10" t="s">
        <v>820</v>
      </c>
      <c r="W38" s="1" t="s">
        <v>143</v>
      </c>
      <c r="Y38" s="10" t="s">
        <v>1209</v>
      </c>
      <c r="Z38" s="10" t="s">
        <v>1209</v>
      </c>
      <c r="AB38" s="10" t="s">
        <v>840</v>
      </c>
      <c r="AC38" s="1"/>
      <c r="AD38" s="1"/>
      <c r="AE38" s="1"/>
      <c r="AF38" s="1"/>
      <c r="AG38" s="1"/>
      <c r="AH38" s="1"/>
      <c r="AI38" s="1"/>
      <c r="AJ38" s="10"/>
      <c r="AL38" t="s">
        <v>3</v>
      </c>
    </row>
    <row r="39" spans="1:38" ht="13.5">
      <c r="A39" s="1" t="s">
        <v>247</v>
      </c>
      <c r="B39" s="10" t="s">
        <v>1210</v>
      </c>
      <c r="D39" s="1">
        <v>3</v>
      </c>
      <c r="E39" s="1">
        <v>5</v>
      </c>
      <c r="F39" s="1">
        <v>3</v>
      </c>
      <c r="G39" s="1">
        <v>5</v>
      </c>
      <c r="H39" s="1">
        <v>4</v>
      </c>
      <c r="I39" s="1">
        <v>4</v>
      </c>
      <c r="K39" s="10" t="s">
        <v>368</v>
      </c>
      <c r="L39" s="1">
        <v>8</v>
      </c>
      <c r="M39" s="1">
        <v>8</v>
      </c>
      <c r="N39" s="1">
        <v>13</v>
      </c>
      <c r="O39" s="1">
        <v>10</v>
      </c>
      <c r="P39" s="1">
        <v>9</v>
      </c>
      <c r="Q39" s="1">
        <v>101</v>
      </c>
      <c r="R39" s="1">
        <v>143</v>
      </c>
      <c r="S39" s="1">
        <v>5</v>
      </c>
      <c r="T39" s="1">
        <v>17</v>
      </c>
      <c r="V39" s="10" t="s">
        <v>820</v>
      </c>
      <c r="W39" s="1" t="s">
        <v>14</v>
      </c>
      <c r="Y39" s="10" t="s">
        <v>1210</v>
      </c>
      <c r="Z39" s="10" t="s">
        <v>1210</v>
      </c>
      <c r="AB39" s="10" t="s">
        <v>994</v>
      </c>
      <c r="AC39" s="1"/>
      <c r="AD39" s="1"/>
      <c r="AE39" s="1"/>
      <c r="AF39" s="1"/>
      <c r="AG39" s="1"/>
      <c r="AH39" s="1"/>
      <c r="AI39" s="1"/>
      <c r="AJ39" s="10"/>
      <c r="AL39" t="s">
        <v>78</v>
      </c>
    </row>
    <row r="40" spans="1:38" ht="13.5">
      <c r="A40" s="1" t="s">
        <v>247</v>
      </c>
      <c r="B40" s="10" t="s">
        <v>1211</v>
      </c>
      <c r="D40" s="1">
        <v>5</v>
      </c>
      <c r="E40" s="1">
        <v>4</v>
      </c>
      <c r="F40" s="1">
        <v>4</v>
      </c>
      <c r="G40" s="1">
        <v>3</v>
      </c>
      <c r="H40" s="1">
        <v>4</v>
      </c>
      <c r="I40" s="1">
        <v>4</v>
      </c>
      <c r="K40" s="10" t="s">
        <v>369</v>
      </c>
      <c r="L40" s="1">
        <v>9</v>
      </c>
      <c r="M40" s="1">
        <v>8</v>
      </c>
      <c r="N40" s="1">
        <v>14</v>
      </c>
      <c r="O40" s="1">
        <v>11</v>
      </c>
      <c r="P40" s="1">
        <v>9</v>
      </c>
      <c r="Q40" s="1">
        <v>107</v>
      </c>
      <c r="R40" s="1">
        <v>151</v>
      </c>
      <c r="S40" s="1">
        <v>6</v>
      </c>
      <c r="T40" s="1">
        <v>18</v>
      </c>
      <c r="V40" s="10" t="s">
        <v>820</v>
      </c>
      <c r="W40" s="1" t="s">
        <v>76</v>
      </c>
      <c r="Y40" s="10" t="s">
        <v>1211</v>
      </c>
      <c r="Z40" s="10" t="s">
        <v>1211</v>
      </c>
      <c r="AB40" s="10" t="s">
        <v>841</v>
      </c>
      <c r="AC40" s="1" t="s">
        <v>915</v>
      </c>
      <c r="AD40" s="1">
        <v>1</v>
      </c>
      <c r="AE40" s="1" t="s">
        <v>943</v>
      </c>
      <c r="AF40" s="1" t="s">
        <v>59</v>
      </c>
      <c r="AG40" s="1" t="s">
        <v>935</v>
      </c>
      <c r="AH40" s="1" t="s">
        <v>936</v>
      </c>
      <c r="AI40" s="1" t="s">
        <v>936</v>
      </c>
      <c r="AJ40" s="10" t="s">
        <v>961</v>
      </c>
      <c r="AL40" t="s">
        <v>5</v>
      </c>
    </row>
    <row r="41" spans="1:38" ht="13.5">
      <c r="A41" s="1" t="s">
        <v>247</v>
      </c>
      <c r="B41" s="10" t="s">
        <v>1212</v>
      </c>
      <c r="D41" s="1">
        <v>3</v>
      </c>
      <c r="E41" s="1">
        <v>4</v>
      </c>
      <c r="F41" s="1">
        <v>5</v>
      </c>
      <c r="G41" s="1">
        <v>4</v>
      </c>
      <c r="H41" s="1">
        <v>4</v>
      </c>
      <c r="I41" s="3">
        <v>4</v>
      </c>
      <c r="K41" s="10" t="s">
        <v>370</v>
      </c>
      <c r="L41" s="1">
        <v>9</v>
      </c>
      <c r="M41" s="1">
        <v>8</v>
      </c>
      <c r="N41" s="1">
        <v>15</v>
      </c>
      <c r="O41" s="1">
        <v>12</v>
      </c>
      <c r="P41" s="1">
        <v>10</v>
      </c>
      <c r="Q41" s="1">
        <v>113</v>
      </c>
      <c r="R41" s="1">
        <v>159</v>
      </c>
      <c r="S41" s="1">
        <v>6</v>
      </c>
      <c r="T41" s="1">
        <v>19</v>
      </c>
      <c r="V41" s="10" t="s">
        <v>820</v>
      </c>
      <c r="W41" s="1" t="s">
        <v>15</v>
      </c>
      <c r="Y41" s="10" t="s">
        <v>1212</v>
      </c>
      <c r="Z41" s="10" t="s">
        <v>1212</v>
      </c>
      <c r="AB41" s="10" t="s">
        <v>995</v>
      </c>
      <c r="AC41" s="1"/>
      <c r="AD41" s="1"/>
      <c r="AE41" s="1"/>
      <c r="AF41" s="1"/>
      <c r="AG41" s="1"/>
      <c r="AH41" s="1"/>
      <c r="AI41" s="1"/>
      <c r="AJ41" s="10"/>
      <c r="AL41" s="8" t="s">
        <v>98</v>
      </c>
    </row>
    <row r="42" spans="1:38" ht="13.5">
      <c r="A42" s="1" t="s">
        <v>247</v>
      </c>
      <c r="B42" s="10" t="s">
        <v>1213</v>
      </c>
      <c r="D42" s="1">
        <v>3</v>
      </c>
      <c r="E42" s="1">
        <v>4</v>
      </c>
      <c r="F42" s="1">
        <v>4</v>
      </c>
      <c r="G42" s="1">
        <v>4</v>
      </c>
      <c r="H42" s="1">
        <v>5</v>
      </c>
      <c r="I42" s="1">
        <v>4</v>
      </c>
      <c r="K42" s="10" t="s">
        <v>371</v>
      </c>
      <c r="L42" s="1">
        <v>1</v>
      </c>
      <c r="M42" s="1">
        <v>1</v>
      </c>
      <c r="N42" s="1">
        <v>1</v>
      </c>
      <c r="O42" s="1">
        <v>1</v>
      </c>
      <c r="P42" s="1">
        <v>0</v>
      </c>
      <c r="Q42" s="1">
        <v>7</v>
      </c>
      <c r="R42" s="1">
        <v>7</v>
      </c>
      <c r="S42" s="1">
        <v>1</v>
      </c>
      <c r="T42" s="1">
        <v>1</v>
      </c>
      <c r="V42" s="10" t="s">
        <v>820</v>
      </c>
      <c r="W42" s="1" t="s">
        <v>339</v>
      </c>
      <c r="Y42" s="10" t="s">
        <v>1213</v>
      </c>
      <c r="Z42" s="10" t="s">
        <v>1213</v>
      </c>
      <c r="AB42" s="10" t="s">
        <v>842</v>
      </c>
      <c r="AC42" s="1" t="s">
        <v>916</v>
      </c>
      <c r="AD42" s="1">
        <v>1</v>
      </c>
      <c r="AE42" s="1" t="s">
        <v>959</v>
      </c>
      <c r="AF42" s="1" t="s">
        <v>59</v>
      </c>
      <c r="AG42" s="1" t="s">
        <v>935</v>
      </c>
      <c r="AH42" s="1" t="s">
        <v>936</v>
      </c>
      <c r="AI42" s="1" t="s">
        <v>936</v>
      </c>
      <c r="AJ42" s="10" t="s">
        <v>962</v>
      </c>
      <c r="AL42" s="8" t="s">
        <v>99</v>
      </c>
    </row>
    <row r="43" spans="1:38" ht="13.5">
      <c r="A43" s="1" t="s">
        <v>247</v>
      </c>
      <c r="B43" s="10" t="s">
        <v>1347</v>
      </c>
      <c r="D43" s="1">
        <v>4</v>
      </c>
      <c r="E43" s="1">
        <v>4</v>
      </c>
      <c r="F43" s="1">
        <v>4</v>
      </c>
      <c r="G43" s="1">
        <v>4</v>
      </c>
      <c r="H43" s="1">
        <v>5</v>
      </c>
      <c r="I43" s="1">
        <v>3</v>
      </c>
      <c r="K43" s="10" t="s">
        <v>223</v>
      </c>
      <c r="L43" s="1">
        <v>2</v>
      </c>
      <c r="M43" s="1">
        <v>1</v>
      </c>
      <c r="N43" s="1">
        <v>2</v>
      </c>
      <c r="O43" s="1">
        <v>2</v>
      </c>
      <c r="P43" s="1">
        <v>1</v>
      </c>
      <c r="Q43" s="1">
        <v>13</v>
      </c>
      <c r="R43" s="1">
        <v>14</v>
      </c>
      <c r="S43" s="1">
        <v>2</v>
      </c>
      <c r="T43" s="1">
        <v>2</v>
      </c>
      <c r="V43" s="10" t="s">
        <v>820</v>
      </c>
      <c r="W43" s="1" t="s">
        <v>142</v>
      </c>
      <c r="Y43" s="10" t="s">
        <v>1347</v>
      </c>
      <c r="Z43" s="10" t="s">
        <v>1444</v>
      </c>
      <c r="AB43" s="10" t="s">
        <v>996</v>
      </c>
      <c r="AC43" s="1"/>
      <c r="AD43" s="1"/>
      <c r="AE43" s="1"/>
      <c r="AF43" s="1"/>
      <c r="AG43" s="1"/>
      <c r="AH43" s="1"/>
      <c r="AI43" s="1"/>
      <c r="AJ43" s="10"/>
      <c r="AL43" s="8" t="s">
        <v>109</v>
      </c>
    </row>
    <row r="44" spans="1:38" ht="13.5">
      <c r="A44" s="1" t="s">
        <v>247</v>
      </c>
      <c r="B44" s="10" t="s">
        <v>1348</v>
      </c>
      <c r="D44" s="1">
        <v>4</v>
      </c>
      <c r="E44" s="1">
        <v>4</v>
      </c>
      <c r="F44" s="1">
        <v>4</v>
      </c>
      <c r="G44" s="1">
        <v>4</v>
      </c>
      <c r="H44" s="1">
        <v>5</v>
      </c>
      <c r="I44" s="1">
        <v>3</v>
      </c>
      <c r="K44" s="10" t="s">
        <v>224</v>
      </c>
      <c r="L44" s="1">
        <v>3</v>
      </c>
      <c r="M44" s="1">
        <v>2</v>
      </c>
      <c r="N44" s="1">
        <v>2</v>
      </c>
      <c r="O44" s="1">
        <v>3</v>
      </c>
      <c r="P44" s="1">
        <v>2</v>
      </c>
      <c r="Q44" s="1">
        <v>19</v>
      </c>
      <c r="R44" s="1">
        <v>21</v>
      </c>
      <c r="S44" s="1">
        <v>2</v>
      </c>
      <c r="T44" s="1">
        <v>3</v>
      </c>
      <c r="V44" s="10" t="s">
        <v>820</v>
      </c>
      <c r="W44" s="1" t="s">
        <v>18</v>
      </c>
      <c r="Y44" s="10" t="s">
        <v>1348</v>
      </c>
      <c r="Z44" s="10" t="s">
        <v>1444</v>
      </c>
      <c r="AB44" s="10" t="s">
        <v>843</v>
      </c>
      <c r="AC44" s="1" t="s">
        <v>917</v>
      </c>
      <c r="AD44" s="1">
        <v>1</v>
      </c>
      <c r="AE44" s="1" t="s">
        <v>943</v>
      </c>
      <c r="AF44" s="1" t="s">
        <v>59</v>
      </c>
      <c r="AG44" s="1" t="s">
        <v>935</v>
      </c>
      <c r="AH44" s="1" t="s">
        <v>936</v>
      </c>
      <c r="AI44" s="1" t="s">
        <v>936</v>
      </c>
      <c r="AJ44" s="10" t="s">
        <v>963</v>
      </c>
      <c r="AL44" s="8" t="s">
        <v>100</v>
      </c>
    </row>
    <row r="45" spans="1:38" ht="13.5">
      <c r="A45" s="1" t="s">
        <v>247</v>
      </c>
      <c r="B45" s="10" t="s">
        <v>1349</v>
      </c>
      <c r="D45" s="1">
        <v>2</v>
      </c>
      <c r="E45" s="1">
        <v>5</v>
      </c>
      <c r="F45" s="1">
        <v>5</v>
      </c>
      <c r="G45" s="1">
        <v>4</v>
      </c>
      <c r="H45" s="1">
        <v>3</v>
      </c>
      <c r="I45" s="1">
        <v>5</v>
      </c>
      <c r="K45" s="10" t="s">
        <v>225</v>
      </c>
      <c r="L45" s="1">
        <v>3</v>
      </c>
      <c r="M45" s="1">
        <v>2</v>
      </c>
      <c r="N45" s="1">
        <v>3</v>
      </c>
      <c r="O45" s="1">
        <v>3</v>
      </c>
      <c r="P45" s="1">
        <v>2</v>
      </c>
      <c r="Q45" s="1">
        <v>25</v>
      </c>
      <c r="R45" s="1">
        <v>28</v>
      </c>
      <c r="S45" s="1">
        <v>3</v>
      </c>
      <c r="T45" s="1">
        <v>3</v>
      </c>
      <c r="V45" s="10" t="s">
        <v>820</v>
      </c>
      <c r="W45" s="1" t="s">
        <v>21</v>
      </c>
      <c r="Y45" s="10" t="s">
        <v>1349</v>
      </c>
      <c r="Z45" s="10" t="s">
        <v>1349</v>
      </c>
      <c r="AB45" s="10" t="s">
        <v>997</v>
      </c>
      <c r="AC45" s="1"/>
      <c r="AD45" s="1"/>
      <c r="AE45" s="1"/>
      <c r="AF45" s="1"/>
      <c r="AG45" s="1"/>
      <c r="AH45" s="1"/>
      <c r="AI45" s="1"/>
      <c r="AJ45" s="10"/>
      <c r="AL45" s="8" t="s">
        <v>101</v>
      </c>
    </row>
    <row r="46" spans="1:38" ht="13.5">
      <c r="A46" s="1" t="s">
        <v>247</v>
      </c>
      <c r="B46" s="10" t="s">
        <v>1350</v>
      </c>
      <c r="D46" s="1">
        <v>4</v>
      </c>
      <c r="E46" s="1">
        <v>4</v>
      </c>
      <c r="F46" s="1">
        <v>4</v>
      </c>
      <c r="G46" s="1">
        <v>4</v>
      </c>
      <c r="H46" s="1">
        <v>3</v>
      </c>
      <c r="I46" s="1">
        <v>5</v>
      </c>
      <c r="K46" s="10" t="s">
        <v>226</v>
      </c>
      <c r="L46" s="1">
        <v>4</v>
      </c>
      <c r="M46" s="1">
        <v>3</v>
      </c>
      <c r="N46" s="1">
        <v>4</v>
      </c>
      <c r="O46" s="1">
        <v>4</v>
      </c>
      <c r="P46" s="1">
        <v>2</v>
      </c>
      <c r="Q46" s="1">
        <v>32</v>
      </c>
      <c r="R46" s="1">
        <v>35</v>
      </c>
      <c r="S46" s="1">
        <v>3</v>
      </c>
      <c r="T46" s="1">
        <v>4</v>
      </c>
      <c r="U46" s="32"/>
      <c r="V46" s="10" t="s">
        <v>820</v>
      </c>
      <c r="W46" s="1" t="s">
        <v>140</v>
      </c>
      <c r="Y46" s="10" t="s">
        <v>1350</v>
      </c>
      <c r="Z46" s="10" t="s">
        <v>1350</v>
      </c>
      <c r="AB46" s="10" t="s">
        <v>844</v>
      </c>
      <c r="AC46" s="1" t="s">
        <v>918</v>
      </c>
      <c r="AD46" s="1">
        <v>1</v>
      </c>
      <c r="AE46" s="1" t="s">
        <v>943</v>
      </c>
      <c r="AF46" s="1" t="s">
        <v>59</v>
      </c>
      <c r="AG46" s="1" t="s">
        <v>935</v>
      </c>
      <c r="AH46" s="1" t="s">
        <v>936</v>
      </c>
      <c r="AI46" s="1" t="s">
        <v>936</v>
      </c>
      <c r="AJ46" s="10" t="s">
        <v>964</v>
      </c>
      <c r="AL46" s="8" t="s">
        <v>110</v>
      </c>
    </row>
    <row r="47" spans="11:38" ht="13.5">
      <c r="K47" s="10" t="s">
        <v>227</v>
      </c>
      <c r="L47" s="1">
        <v>4</v>
      </c>
      <c r="M47" s="1">
        <v>3</v>
      </c>
      <c r="N47" s="1">
        <v>4</v>
      </c>
      <c r="O47" s="1">
        <v>4</v>
      </c>
      <c r="P47" s="1">
        <v>3</v>
      </c>
      <c r="Q47" s="1">
        <v>38</v>
      </c>
      <c r="R47" s="1">
        <v>42</v>
      </c>
      <c r="S47" s="1">
        <v>4</v>
      </c>
      <c r="T47" s="1">
        <v>4</v>
      </c>
      <c r="V47" s="10" t="s">
        <v>820</v>
      </c>
      <c r="W47" s="1" t="s">
        <v>141</v>
      </c>
      <c r="AB47" s="10" t="s">
        <v>998</v>
      </c>
      <c r="AC47" s="1"/>
      <c r="AD47" s="1"/>
      <c r="AE47" s="1"/>
      <c r="AF47" s="1"/>
      <c r="AG47" s="1"/>
      <c r="AH47" s="1"/>
      <c r="AI47" s="1"/>
      <c r="AJ47" s="10"/>
      <c r="AL47" s="8" t="s">
        <v>102</v>
      </c>
    </row>
    <row r="48" spans="11:38" ht="13.5">
      <c r="K48" s="10" t="s">
        <v>228</v>
      </c>
      <c r="L48" s="1">
        <v>5</v>
      </c>
      <c r="M48" s="1">
        <v>4</v>
      </c>
      <c r="N48" s="1">
        <v>5</v>
      </c>
      <c r="O48" s="1">
        <v>5</v>
      </c>
      <c r="P48" s="1">
        <v>3</v>
      </c>
      <c r="Q48" s="1">
        <v>44</v>
      </c>
      <c r="R48" s="1">
        <v>49</v>
      </c>
      <c r="S48" s="1">
        <v>4</v>
      </c>
      <c r="T48" s="1">
        <v>5</v>
      </c>
      <c r="V48" s="10" t="s">
        <v>820</v>
      </c>
      <c r="W48" s="1" t="s">
        <v>20</v>
      </c>
      <c r="AB48" s="10" t="s">
        <v>818</v>
      </c>
      <c r="AC48" s="1" t="s">
        <v>919</v>
      </c>
      <c r="AD48" s="1">
        <v>1</v>
      </c>
      <c r="AE48" s="1" t="s">
        <v>943</v>
      </c>
      <c r="AF48" s="1" t="s">
        <v>59</v>
      </c>
      <c r="AG48" s="1" t="s">
        <v>935</v>
      </c>
      <c r="AH48" s="1" t="s">
        <v>936</v>
      </c>
      <c r="AI48" s="1" t="s">
        <v>936</v>
      </c>
      <c r="AJ48" s="10" t="s">
        <v>965</v>
      </c>
      <c r="AL48" s="8" t="s">
        <v>111</v>
      </c>
    </row>
    <row r="49" spans="11:38" ht="13.5">
      <c r="K49" s="10" t="s">
        <v>229</v>
      </c>
      <c r="L49" s="1">
        <v>5</v>
      </c>
      <c r="M49" s="1">
        <v>4</v>
      </c>
      <c r="N49" s="1">
        <v>5</v>
      </c>
      <c r="O49" s="1">
        <v>6</v>
      </c>
      <c r="P49" s="1">
        <v>4</v>
      </c>
      <c r="Q49" s="1">
        <v>50</v>
      </c>
      <c r="R49" s="1">
        <v>56</v>
      </c>
      <c r="S49" s="1">
        <v>5</v>
      </c>
      <c r="T49" s="1">
        <v>5</v>
      </c>
      <c r="V49" s="10" t="s">
        <v>820</v>
      </c>
      <c r="W49" s="1" t="s">
        <v>119</v>
      </c>
      <c r="AB49" s="10" t="s">
        <v>999</v>
      </c>
      <c r="AC49" s="1" t="s">
        <v>920</v>
      </c>
      <c r="AD49" s="1">
        <v>1</v>
      </c>
      <c r="AE49" s="1" t="s">
        <v>812</v>
      </c>
      <c r="AF49" s="1" t="s">
        <v>59</v>
      </c>
      <c r="AG49" s="1" t="s">
        <v>935</v>
      </c>
      <c r="AH49" s="1" t="s">
        <v>936</v>
      </c>
      <c r="AI49" s="1" t="s">
        <v>936</v>
      </c>
      <c r="AJ49" s="10" t="s">
        <v>966</v>
      </c>
      <c r="AL49" s="108" t="s">
        <v>103</v>
      </c>
    </row>
    <row r="50" spans="11:39" ht="13.5">
      <c r="K50" s="10" t="s">
        <v>230</v>
      </c>
      <c r="L50" s="1">
        <v>6</v>
      </c>
      <c r="M50" s="1">
        <v>5</v>
      </c>
      <c r="N50" s="1">
        <v>6</v>
      </c>
      <c r="O50" s="1">
        <v>6</v>
      </c>
      <c r="P50" s="1">
        <v>4</v>
      </c>
      <c r="Q50" s="1">
        <v>57</v>
      </c>
      <c r="R50" s="1">
        <v>63</v>
      </c>
      <c r="S50" s="1">
        <v>5</v>
      </c>
      <c r="T50" s="1">
        <v>6</v>
      </c>
      <c r="V50" s="10" t="s">
        <v>820</v>
      </c>
      <c r="W50" s="1" t="s">
        <v>19</v>
      </c>
      <c r="AB50" s="10" t="s">
        <v>819</v>
      </c>
      <c r="AC50" s="1" t="s">
        <v>919</v>
      </c>
      <c r="AD50" s="1">
        <v>1</v>
      </c>
      <c r="AE50" s="1" t="s">
        <v>943</v>
      </c>
      <c r="AF50" s="1" t="s">
        <v>59</v>
      </c>
      <c r="AG50" s="1" t="s">
        <v>935</v>
      </c>
      <c r="AH50" s="1" t="s">
        <v>936</v>
      </c>
      <c r="AI50" s="1" t="s">
        <v>936</v>
      </c>
      <c r="AJ50" s="10" t="s">
        <v>965</v>
      </c>
      <c r="AL50" s="108" t="s">
        <v>66</v>
      </c>
      <c r="AM50" s="27" t="s">
        <v>1185</v>
      </c>
    </row>
    <row r="51" spans="11:39" ht="13.5">
      <c r="K51" s="10" t="s">
        <v>231</v>
      </c>
      <c r="L51" s="1">
        <v>6</v>
      </c>
      <c r="M51" s="1">
        <v>5</v>
      </c>
      <c r="N51" s="1">
        <v>6</v>
      </c>
      <c r="O51" s="1">
        <v>7</v>
      </c>
      <c r="P51" s="1">
        <v>4</v>
      </c>
      <c r="Q51" s="1">
        <v>64</v>
      </c>
      <c r="R51" s="1">
        <v>70</v>
      </c>
      <c r="S51" s="1">
        <v>6</v>
      </c>
      <c r="T51" s="1">
        <v>6</v>
      </c>
      <c r="V51" s="10" t="s">
        <v>820</v>
      </c>
      <c r="W51" s="1" t="s">
        <v>17</v>
      </c>
      <c r="AB51" s="10" t="s">
        <v>1000</v>
      </c>
      <c r="AC51" s="1" t="s">
        <v>921</v>
      </c>
      <c r="AD51" s="1">
        <v>1</v>
      </c>
      <c r="AE51" s="1" t="s">
        <v>812</v>
      </c>
      <c r="AF51" s="1" t="s">
        <v>59</v>
      </c>
      <c r="AG51" s="1" t="s">
        <v>935</v>
      </c>
      <c r="AH51" s="1" t="s">
        <v>936</v>
      </c>
      <c r="AI51" s="1" t="s">
        <v>936</v>
      </c>
      <c r="AJ51" s="10" t="s">
        <v>967</v>
      </c>
      <c r="AL51" s="50">
        <v>3</v>
      </c>
      <c r="AM51" s="50">
        <v>0</v>
      </c>
    </row>
    <row r="52" spans="11:39" ht="13.5">
      <c r="K52" s="10" t="s">
        <v>372</v>
      </c>
      <c r="L52" s="1">
        <v>7</v>
      </c>
      <c r="M52" s="1">
        <v>6</v>
      </c>
      <c r="N52" s="1">
        <v>7</v>
      </c>
      <c r="O52" s="1">
        <v>7</v>
      </c>
      <c r="P52" s="1">
        <v>5</v>
      </c>
      <c r="Q52" s="1">
        <v>71</v>
      </c>
      <c r="R52" s="1">
        <v>77</v>
      </c>
      <c r="S52" s="1">
        <v>6</v>
      </c>
      <c r="T52" s="1">
        <v>7</v>
      </c>
      <c r="V52" s="10" t="s">
        <v>821</v>
      </c>
      <c r="W52" s="1" t="s">
        <v>138</v>
      </c>
      <c r="AB52" s="10" t="s">
        <v>820</v>
      </c>
      <c r="AC52" s="1" t="s">
        <v>919</v>
      </c>
      <c r="AD52" s="1">
        <v>1</v>
      </c>
      <c r="AE52" s="1" t="s">
        <v>943</v>
      </c>
      <c r="AF52" s="1" t="s">
        <v>59</v>
      </c>
      <c r="AG52" s="1" t="s">
        <v>935</v>
      </c>
      <c r="AH52" s="1" t="s">
        <v>936</v>
      </c>
      <c r="AI52" s="1" t="s">
        <v>936</v>
      </c>
      <c r="AJ52" s="10" t="s">
        <v>965</v>
      </c>
      <c r="AL52" s="50">
        <v>4</v>
      </c>
      <c r="AM52" s="50">
        <v>10</v>
      </c>
    </row>
    <row r="53" spans="11:39" ht="13.5">
      <c r="K53" s="10" t="s">
        <v>373</v>
      </c>
      <c r="L53" s="1">
        <v>8</v>
      </c>
      <c r="M53" s="1">
        <v>6</v>
      </c>
      <c r="N53" s="1">
        <v>7</v>
      </c>
      <c r="O53" s="1">
        <v>8</v>
      </c>
      <c r="P53" s="1">
        <v>5</v>
      </c>
      <c r="Q53" s="1">
        <v>78</v>
      </c>
      <c r="R53" s="1">
        <v>84</v>
      </c>
      <c r="S53" s="1">
        <v>6</v>
      </c>
      <c r="T53" s="1">
        <v>8</v>
      </c>
      <c r="V53" s="10" t="s">
        <v>821</v>
      </c>
      <c r="W53" s="1" t="s">
        <v>16</v>
      </c>
      <c r="AB53" s="10" t="s">
        <v>1001</v>
      </c>
      <c r="AC53" s="1" t="s">
        <v>922</v>
      </c>
      <c r="AD53" s="1">
        <v>1</v>
      </c>
      <c r="AE53" s="1" t="s">
        <v>812</v>
      </c>
      <c r="AF53" s="1" t="s">
        <v>59</v>
      </c>
      <c r="AG53" s="1" t="s">
        <v>935</v>
      </c>
      <c r="AH53" s="1" t="s">
        <v>936</v>
      </c>
      <c r="AI53" s="1" t="s">
        <v>936</v>
      </c>
      <c r="AJ53" s="10" t="s">
        <v>968</v>
      </c>
      <c r="AL53" s="50">
        <v>5</v>
      </c>
      <c r="AM53" s="50">
        <v>25</v>
      </c>
    </row>
    <row r="54" spans="11:39" ht="13.5">
      <c r="K54" s="10" t="s">
        <v>374</v>
      </c>
      <c r="L54" s="1">
        <v>9</v>
      </c>
      <c r="M54" s="1">
        <v>7</v>
      </c>
      <c r="N54" s="1">
        <v>8</v>
      </c>
      <c r="O54" s="1">
        <v>8</v>
      </c>
      <c r="P54" s="1">
        <v>6</v>
      </c>
      <c r="Q54" s="1">
        <v>85</v>
      </c>
      <c r="R54" s="1">
        <v>91</v>
      </c>
      <c r="S54" s="1">
        <v>7</v>
      </c>
      <c r="T54" s="1">
        <v>9</v>
      </c>
      <c r="V54" s="10" t="s">
        <v>821</v>
      </c>
      <c r="W54" s="1" t="s">
        <v>139</v>
      </c>
      <c r="AB54" s="10" t="s">
        <v>821</v>
      </c>
      <c r="AC54" s="1" t="s">
        <v>919</v>
      </c>
      <c r="AD54" s="1">
        <v>1</v>
      </c>
      <c r="AE54" s="1" t="s">
        <v>943</v>
      </c>
      <c r="AF54" s="1" t="s">
        <v>59</v>
      </c>
      <c r="AG54" s="1" t="s">
        <v>935</v>
      </c>
      <c r="AH54" s="1" t="s">
        <v>936</v>
      </c>
      <c r="AI54" s="1" t="s">
        <v>936</v>
      </c>
      <c r="AJ54" s="10" t="s">
        <v>965</v>
      </c>
      <c r="AL54" s="50">
        <v>6</v>
      </c>
      <c r="AM54" s="50">
        <v>50</v>
      </c>
    </row>
    <row r="55" spans="11:39" ht="13.5">
      <c r="K55" s="10" t="s">
        <v>375</v>
      </c>
      <c r="L55" s="1">
        <v>9</v>
      </c>
      <c r="M55" s="1">
        <v>7</v>
      </c>
      <c r="N55" s="1">
        <v>8</v>
      </c>
      <c r="O55" s="1">
        <v>9</v>
      </c>
      <c r="P55" s="1">
        <v>6</v>
      </c>
      <c r="Q55" s="1">
        <v>92</v>
      </c>
      <c r="R55" s="1">
        <v>98</v>
      </c>
      <c r="S55" s="1">
        <v>7</v>
      </c>
      <c r="T55" s="1">
        <v>9</v>
      </c>
      <c r="V55" s="10" t="s">
        <v>821</v>
      </c>
      <c r="W55" s="1" t="s">
        <v>143</v>
      </c>
      <c r="AB55" s="10" t="s">
        <v>1002</v>
      </c>
      <c r="AC55" s="1" t="s">
        <v>923</v>
      </c>
      <c r="AD55" s="1">
        <v>1</v>
      </c>
      <c r="AE55" s="1" t="s">
        <v>812</v>
      </c>
      <c r="AF55" s="1" t="s">
        <v>59</v>
      </c>
      <c r="AG55" s="1" t="s">
        <v>935</v>
      </c>
      <c r="AH55" s="1" t="s">
        <v>936</v>
      </c>
      <c r="AI55" s="1" t="s">
        <v>936</v>
      </c>
      <c r="AJ55" s="10" t="s">
        <v>969</v>
      </c>
      <c r="AL55" s="50">
        <v>7</v>
      </c>
      <c r="AM55" s="50">
        <v>90</v>
      </c>
    </row>
    <row r="56" spans="11:39" ht="13.5">
      <c r="K56" s="10" t="s">
        <v>376</v>
      </c>
      <c r="L56" s="1">
        <v>10</v>
      </c>
      <c r="M56" s="1">
        <v>8</v>
      </c>
      <c r="N56" s="1">
        <v>9</v>
      </c>
      <c r="O56" s="1">
        <v>10</v>
      </c>
      <c r="P56" s="1">
        <v>7</v>
      </c>
      <c r="Q56" s="1">
        <v>99</v>
      </c>
      <c r="R56" s="1">
        <v>105</v>
      </c>
      <c r="S56" s="1">
        <v>8</v>
      </c>
      <c r="T56" s="1">
        <v>10</v>
      </c>
      <c r="V56" s="10" t="s">
        <v>821</v>
      </c>
      <c r="W56" s="1" t="s">
        <v>14</v>
      </c>
      <c r="AB56" s="10" t="s">
        <v>822</v>
      </c>
      <c r="AC56" s="1" t="s">
        <v>919</v>
      </c>
      <c r="AD56" s="1">
        <v>1</v>
      </c>
      <c r="AE56" s="1" t="s">
        <v>943</v>
      </c>
      <c r="AF56" s="1" t="s">
        <v>59</v>
      </c>
      <c r="AG56" s="1" t="s">
        <v>935</v>
      </c>
      <c r="AH56" s="1" t="s">
        <v>936</v>
      </c>
      <c r="AI56" s="1" t="s">
        <v>936</v>
      </c>
      <c r="AJ56" s="10" t="s">
        <v>965</v>
      </c>
      <c r="AL56" s="50">
        <v>8</v>
      </c>
      <c r="AM56" s="50">
        <v>150</v>
      </c>
    </row>
    <row r="57" spans="11:39" ht="13.5">
      <c r="K57" s="10" t="s">
        <v>377</v>
      </c>
      <c r="L57" s="1">
        <v>10</v>
      </c>
      <c r="M57" s="1">
        <v>8</v>
      </c>
      <c r="N57" s="1">
        <v>10</v>
      </c>
      <c r="O57" s="1">
        <v>11</v>
      </c>
      <c r="P57" s="1">
        <v>7</v>
      </c>
      <c r="Q57" s="1">
        <v>106</v>
      </c>
      <c r="R57" s="1">
        <v>112</v>
      </c>
      <c r="S57" s="1">
        <v>9</v>
      </c>
      <c r="T57" s="1">
        <v>10</v>
      </c>
      <c r="V57" s="10" t="s">
        <v>821</v>
      </c>
      <c r="W57" s="1" t="s">
        <v>76</v>
      </c>
      <c r="AB57" s="10" t="s">
        <v>1003</v>
      </c>
      <c r="AC57" s="1" t="s">
        <v>924</v>
      </c>
      <c r="AD57" s="1">
        <v>1</v>
      </c>
      <c r="AE57" s="1" t="s">
        <v>812</v>
      </c>
      <c r="AF57" s="1" t="s">
        <v>59</v>
      </c>
      <c r="AG57" s="1" t="s">
        <v>935</v>
      </c>
      <c r="AH57" s="1" t="s">
        <v>936</v>
      </c>
      <c r="AI57" s="1" t="s">
        <v>936</v>
      </c>
      <c r="AJ57" s="10" t="s">
        <v>970</v>
      </c>
      <c r="AL57" s="50">
        <v>9</v>
      </c>
      <c r="AM57" s="50">
        <v>235</v>
      </c>
    </row>
    <row r="58" spans="11:39" ht="13.5">
      <c r="K58" s="10" t="s">
        <v>378</v>
      </c>
      <c r="L58" s="1">
        <v>11</v>
      </c>
      <c r="M58" s="1">
        <v>9</v>
      </c>
      <c r="N58" s="1">
        <v>10</v>
      </c>
      <c r="O58" s="1">
        <v>11</v>
      </c>
      <c r="P58" s="1">
        <v>7</v>
      </c>
      <c r="Q58" s="1">
        <v>113</v>
      </c>
      <c r="R58" s="1">
        <v>119</v>
      </c>
      <c r="S58" s="1">
        <v>9</v>
      </c>
      <c r="T58" s="1">
        <v>11</v>
      </c>
      <c r="V58" s="10" t="s">
        <v>821</v>
      </c>
      <c r="W58" s="1" t="s">
        <v>15</v>
      </c>
      <c r="AB58" s="10" t="s">
        <v>823</v>
      </c>
      <c r="AC58" s="1" t="s">
        <v>919</v>
      </c>
      <c r="AD58" s="1">
        <v>1</v>
      </c>
      <c r="AE58" s="1" t="s">
        <v>943</v>
      </c>
      <c r="AF58" s="1" t="s">
        <v>59</v>
      </c>
      <c r="AG58" s="1" t="s">
        <v>935</v>
      </c>
      <c r="AH58" s="1" t="s">
        <v>936</v>
      </c>
      <c r="AI58" s="1" t="s">
        <v>936</v>
      </c>
      <c r="AJ58" s="10" t="s">
        <v>965</v>
      </c>
      <c r="AL58" s="50">
        <v>10</v>
      </c>
      <c r="AM58" s="50">
        <v>345</v>
      </c>
    </row>
    <row r="59" spans="11:39" ht="13.5">
      <c r="K59" s="10" t="s">
        <v>379</v>
      </c>
      <c r="L59" s="1">
        <v>11</v>
      </c>
      <c r="M59" s="1">
        <v>9</v>
      </c>
      <c r="N59" s="1">
        <v>11</v>
      </c>
      <c r="O59" s="1">
        <v>12</v>
      </c>
      <c r="P59" s="1">
        <v>8</v>
      </c>
      <c r="Q59" s="1">
        <v>120</v>
      </c>
      <c r="R59" s="1">
        <v>126</v>
      </c>
      <c r="S59" s="1">
        <v>10</v>
      </c>
      <c r="T59" s="1">
        <v>11</v>
      </c>
      <c r="V59" s="10" t="s">
        <v>821</v>
      </c>
      <c r="W59" s="1" t="s">
        <v>339</v>
      </c>
      <c r="AB59" s="10" t="s">
        <v>1004</v>
      </c>
      <c r="AC59" s="1" t="s">
        <v>925</v>
      </c>
      <c r="AD59" s="1">
        <v>1</v>
      </c>
      <c r="AE59" s="1" t="s">
        <v>812</v>
      </c>
      <c r="AF59" s="1" t="s">
        <v>59</v>
      </c>
      <c r="AG59" s="1" t="s">
        <v>935</v>
      </c>
      <c r="AH59" s="1" t="s">
        <v>936</v>
      </c>
      <c r="AI59" s="1" t="s">
        <v>936</v>
      </c>
      <c r="AJ59" s="10" t="s">
        <v>971</v>
      </c>
      <c r="AL59" s="50">
        <v>11</v>
      </c>
      <c r="AM59" s="50">
        <v>485</v>
      </c>
    </row>
    <row r="60" spans="11:36" ht="14.25" thickBot="1">
      <c r="K60" s="10" t="s">
        <v>380</v>
      </c>
      <c r="L60" s="1">
        <v>12</v>
      </c>
      <c r="M60" s="1">
        <v>10</v>
      </c>
      <c r="N60" s="1">
        <v>11</v>
      </c>
      <c r="O60" s="1">
        <v>12</v>
      </c>
      <c r="P60" s="1">
        <v>8</v>
      </c>
      <c r="Q60" s="1">
        <v>127</v>
      </c>
      <c r="R60" s="1">
        <v>133</v>
      </c>
      <c r="S60" s="1">
        <v>11</v>
      </c>
      <c r="T60" s="1">
        <v>12</v>
      </c>
      <c r="V60" s="10" t="s">
        <v>821</v>
      </c>
      <c r="W60" s="1" t="s">
        <v>142</v>
      </c>
      <c r="AB60" s="10" t="s">
        <v>845</v>
      </c>
      <c r="AC60" s="1" t="s">
        <v>926</v>
      </c>
      <c r="AD60" s="1">
        <v>1</v>
      </c>
      <c r="AE60" s="1" t="s">
        <v>943</v>
      </c>
      <c r="AF60" s="1" t="s">
        <v>956</v>
      </c>
      <c r="AG60" s="1" t="s">
        <v>935</v>
      </c>
      <c r="AH60" s="1" t="s">
        <v>936</v>
      </c>
      <c r="AI60" s="1" t="s">
        <v>934</v>
      </c>
      <c r="AJ60" s="10" t="s">
        <v>972</v>
      </c>
    </row>
    <row r="61" spans="11:39" ht="14.25" thickBot="1">
      <c r="K61" s="10" t="s">
        <v>381</v>
      </c>
      <c r="L61" s="1">
        <v>12</v>
      </c>
      <c r="M61" s="1">
        <v>10</v>
      </c>
      <c r="N61" s="1">
        <v>12</v>
      </c>
      <c r="O61" s="1">
        <v>13</v>
      </c>
      <c r="P61" s="1">
        <v>9</v>
      </c>
      <c r="Q61" s="1">
        <v>134</v>
      </c>
      <c r="R61" s="1">
        <v>140</v>
      </c>
      <c r="S61" s="1">
        <v>11</v>
      </c>
      <c r="T61" s="1">
        <v>12</v>
      </c>
      <c r="V61" s="10" t="s">
        <v>821</v>
      </c>
      <c r="W61" s="1" t="s">
        <v>18</v>
      </c>
      <c r="AB61" s="10" t="s">
        <v>1005</v>
      </c>
      <c r="AC61" s="1"/>
      <c r="AD61" s="1"/>
      <c r="AE61" s="1"/>
      <c r="AF61" s="1"/>
      <c r="AG61" s="1"/>
      <c r="AH61" s="1"/>
      <c r="AI61" s="1"/>
      <c r="AJ61" s="10"/>
      <c r="AL61" s="114" t="s">
        <v>1186</v>
      </c>
      <c r="AM61" s="115">
        <f>COUNTIF('特技シート'!A:A,'参照欄'!AL61)*5</f>
        <v>0</v>
      </c>
    </row>
    <row r="62" spans="11:39" ht="14.25" thickBot="1">
      <c r="K62" s="1" t="s">
        <v>382</v>
      </c>
      <c r="L62" s="1">
        <v>0</v>
      </c>
      <c r="M62" s="1">
        <v>0</v>
      </c>
      <c r="N62" s="1">
        <v>1</v>
      </c>
      <c r="O62" s="1">
        <v>1</v>
      </c>
      <c r="P62" s="1">
        <v>1</v>
      </c>
      <c r="Q62" s="1">
        <v>5</v>
      </c>
      <c r="R62" s="1">
        <v>6</v>
      </c>
      <c r="S62" s="1">
        <v>0</v>
      </c>
      <c r="T62" s="1">
        <v>1</v>
      </c>
      <c r="V62" s="10" t="s">
        <v>821</v>
      </c>
      <c r="W62" s="1" t="s">
        <v>21</v>
      </c>
      <c r="AB62" s="10" t="s">
        <v>846</v>
      </c>
      <c r="AC62" s="1" t="s">
        <v>927</v>
      </c>
      <c r="AD62" s="1">
        <v>1</v>
      </c>
      <c r="AE62" s="1" t="s">
        <v>943</v>
      </c>
      <c r="AF62" s="1" t="s">
        <v>59</v>
      </c>
      <c r="AG62" s="1" t="s">
        <v>935</v>
      </c>
      <c r="AH62" s="1" t="s">
        <v>936</v>
      </c>
      <c r="AI62" s="1" t="s">
        <v>936</v>
      </c>
      <c r="AJ62" s="87" t="str">
        <f>IF('基本シート'!B$3="ウィザード","汎用特技：魔法とウィザード魔法特技を合計"&amp;INT('基本シート'!I$3/2)+1&amp;"個得る。",IF('基本シート'!B$4="ウィザード","汎用特技：魔法とウィザード魔法特技を合計"&amp;INT('基本シート'!I$4/2)+1&amp;"個得る。",IF('基本シート'!B$5="ウィザード","汎用特技：魔法とウィザード魔法特技を合計"&amp;INT('基本シート'!I$5/2)+1&amp;"個得る。","選んでない")))</f>
        <v>選んでない</v>
      </c>
      <c r="AL62" s="114" t="s">
        <v>80</v>
      </c>
      <c r="AM62" s="115">
        <f>SUM(AL93:AQ93)</f>
        <v>0</v>
      </c>
    </row>
    <row r="63" spans="11:36" ht="13.5">
      <c r="K63" s="1" t="s">
        <v>383</v>
      </c>
      <c r="L63" s="1">
        <v>0</v>
      </c>
      <c r="M63" s="1">
        <v>1</v>
      </c>
      <c r="N63" s="1">
        <v>2</v>
      </c>
      <c r="O63" s="1">
        <v>1</v>
      </c>
      <c r="P63" s="1">
        <v>2</v>
      </c>
      <c r="Q63" s="1">
        <v>11</v>
      </c>
      <c r="R63" s="1">
        <v>13</v>
      </c>
      <c r="S63" s="1">
        <v>0</v>
      </c>
      <c r="T63" s="1">
        <v>2</v>
      </c>
      <c r="V63" s="10" t="s">
        <v>821</v>
      </c>
      <c r="W63" s="1" t="s">
        <v>140</v>
      </c>
      <c r="AB63" s="10" t="s">
        <v>1006</v>
      </c>
      <c r="AC63" s="1"/>
      <c r="AD63" s="1"/>
      <c r="AE63" s="1"/>
      <c r="AF63" s="1"/>
      <c r="AG63" s="1"/>
      <c r="AH63" s="1"/>
      <c r="AI63" s="1"/>
      <c r="AJ63" s="10"/>
    </row>
    <row r="64" spans="10:39" ht="13.5">
      <c r="J64" s="27"/>
      <c r="K64" s="1" t="s">
        <v>384</v>
      </c>
      <c r="L64" s="1">
        <v>1</v>
      </c>
      <c r="M64" s="1">
        <v>1</v>
      </c>
      <c r="N64" s="1">
        <v>2</v>
      </c>
      <c r="O64" s="1">
        <v>2</v>
      </c>
      <c r="P64" s="1">
        <v>3</v>
      </c>
      <c r="Q64" s="1">
        <v>17</v>
      </c>
      <c r="R64" s="1">
        <v>20</v>
      </c>
      <c r="S64" s="1">
        <v>0</v>
      </c>
      <c r="T64" s="1">
        <v>3</v>
      </c>
      <c r="V64" s="10" t="s">
        <v>821</v>
      </c>
      <c r="W64" s="1" t="s">
        <v>141</v>
      </c>
      <c r="AB64" s="10" t="s">
        <v>847</v>
      </c>
      <c r="AC64" s="1" t="s">
        <v>928</v>
      </c>
      <c r="AD64" s="1">
        <v>1</v>
      </c>
      <c r="AE64" s="1" t="s">
        <v>943</v>
      </c>
      <c r="AF64" s="1" t="s">
        <v>59</v>
      </c>
      <c r="AG64" s="1" t="s">
        <v>935</v>
      </c>
      <c r="AH64" s="1" t="s">
        <v>936</v>
      </c>
      <c r="AI64" s="1" t="s">
        <v>936</v>
      </c>
      <c r="AJ64" s="10" t="s">
        <v>973</v>
      </c>
      <c r="AL64">
        <v>6</v>
      </c>
      <c r="AM64">
        <v>0</v>
      </c>
    </row>
    <row r="65" spans="10:39" ht="13.5">
      <c r="J65" s="27"/>
      <c r="K65" s="1" t="s">
        <v>385</v>
      </c>
      <c r="L65" s="1">
        <v>1</v>
      </c>
      <c r="M65" s="1">
        <v>2</v>
      </c>
      <c r="N65" s="1">
        <v>3</v>
      </c>
      <c r="O65" s="1">
        <v>2</v>
      </c>
      <c r="P65" s="1">
        <v>4</v>
      </c>
      <c r="Q65" s="1">
        <v>23</v>
      </c>
      <c r="R65" s="1">
        <v>27</v>
      </c>
      <c r="S65" s="1">
        <v>1</v>
      </c>
      <c r="T65" s="1">
        <v>4</v>
      </c>
      <c r="V65" s="10" t="s">
        <v>821</v>
      </c>
      <c r="W65" s="1" t="s">
        <v>20</v>
      </c>
      <c r="AB65" s="10" t="s">
        <v>1007</v>
      </c>
      <c r="AC65" s="1"/>
      <c r="AD65" s="1"/>
      <c r="AE65" s="1"/>
      <c r="AF65" s="1"/>
      <c r="AG65" s="1"/>
      <c r="AH65" s="1"/>
      <c r="AI65" s="1"/>
      <c r="AJ65" s="10"/>
      <c r="AL65">
        <v>7</v>
      </c>
      <c r="AM65">
        <v>30</v>
      </c>
    </row>
    <row r="66" spans="10:39" ht="13.5">
      <c r="J66" s="27"/>
      <c r="K66" s="1" t="s">
        <v>386</v>
      </c>
      <c r="L66" s="1">
        <v>2</v>
      </c>
      <c r="M66" s="1">
        <v>2</v>
      </c>
      <c r="N66" s="1">
        <v>3</v>
      </c>
      <c r="O66" s="1">
        <v>2</v>
      </c>
      <c r="P66" s="1">
        <v>5</v>
      </c>
      <c r="Q66" s="1">
        <v>29</v>
      </c>
      <c r="R66" s="1">
        <v>34</v>
      </c>
      <c r="S66" s="1">
        <v>1</v>
      </c>
      <c r="T66" s="1">
        <v>4</v>
      </c>
      <c r="V66" s="10" t="s">
        <v>821</v>
      </c>
      <c r="W66" s="1" t="s">
        <v>119</v>
      </c>
      <c r="AB66" s="10" t="s">
        <v>848</v>
      </c>
      <c r="AC66" s="1" t="s">
        <v>929</v>
      </c>
      <c r="AD66" s="1">
        <v>1</v>
      </c>
      <c r="AE66" s="1" t="s">
        <v>943</v>
      </c>
      <c r="AF66" s="1" t="s">
        <v>59</v>
      </c>
      <c r="AG66" s="1" t="s">
        <v>935</v>
      </c>
      <c r="AH66" s="1" t="s">
        <v>936</v>
      </c>
      <c r="AI66" s="1" t="s">
        <v>936</v>
      </c>
      <c r="AJ66" s="10" t="s">
        <v>974</v>
      </c>
      <c r="AL66">
        <v>8</v>
      </c>
      <c r="AM66">
        <v>30</v>
      </c>
    </row>
    <row r="67" spans="11:39" ht="13.5">
      <c r="K67" s="1" t="s">
        <v>387</v>
      </c>
      <c r="L67" s="1">
        <v>2</v>
      </c>
      <c r="M67" s="1">
        <v>3</v>
      </c>
      <c r="N67" s="1">
        <v>4</v>
      </c>
      <c r="O67" s="1">
        <v>3</v>
      </c>
      <c r="P67" s="1">
        <v>6</v>
      </c>
      <c r="Q67" s="1">
        <v>35</v>
      </c>
      <c r="R67" s="1">
        <v>41</v>
      </c>
      <c r="S67" s="1">
        <v>1</v>
      </c>
      <c r="T67" s="1">
        <v>5</v>
      </c>
      <c r="V67" s="10" t="s">
        <v>821</v>
      </c>
      <c r="W67" s="1" t="s">
        <v>19</v>
      </c>
      <c r="AB67" s="10" t="s">
        <v>1008</v>
      </c>
      <c r="AC67" s="1"/>
      <c r="AD67" s="1"/>
      <c r="AE67" s="1"/>
      <c r="AF67" s="1"/>
      <c r="AG67" s="1"/>
      <c r="AH67" s="1"/>
      <c r="AI67" s="1"/>
      <c r="AJ67" s="10"/>
      <c r="AL67">
        <v>9</v>
      </c>
      <c r="AM67">
        <v>30</v>
      </c>
    </row>
    <row r="68" spans="11:39" ht="13.5">
      <c r="K68" s="1" t="s">
        <v>388</v>
      </c>
      <c r="L68" s="1">
        <v>3</v>
      </c>
      <c r="M68" s="1">
        <v>3</v>
      </c>
      <c r="N68" s="1">
        <v>4</v>
      </c>
      <c r="O68" s="1">
        <v>3</v>
      </c>
      <c r="P68" s="1">
        <v>7</v>
      </c>
      <c r="Q68" s="1">
        <v>41</v>
      </c>
      <c r="R68" s="1">
        <v>48</v>
      </c>
      <c r="S68" s="1">
        <v>2</v>
      </c>
      <c r="T68" s="1">
        <v>6</v>
      </c>
      <c r="V68" s="10" t="s">
        <v>821</v>
      </c>
      <c r="W68" s="1" t="s">
        <v>17</v>
      </c>
      <c r="AB68" s="10" t="s">
        <v>849</v>
      </c>
      <c r="AC68" s="1"/>
      <c r="AD68" s="1"/>
      <c r="AE68" s="1"/>
      <c r="AF68" s="1"/>
      <c r="AG68" s="1"/>
      <c r="AH68" s="1"/>
      <c r="AI68" s="1"/>
      <c r="AJ68" s="10"/>
      <c r="AL68">
        <v>10</v>
      </c>
      <c r="AM68">
        <v>30</v>
      </c>
    </row>
    <row r="69" spans="11:39" ht="13.5">
      <c r="K69" s="1" t="s">
        <v>389</v>
      </c>
      <c r="L69" s="1">
        <v>3</v>
      </c>
      <c r="M69" s="1">
        <v>4</v>
      </c>
      <c r="N69" s="1">
        <v>5</v>
      </c>
      <c r="O69" s="1">
        <v>4</v>
      </c>
      <c r="P69" s="1">
        <v>8</v>
      </c>
      <c r="Q69" s="1">
        <v>47</v>
      </c>
      <c r="R69" s="1">
        <v>55</v>
      </c>
      <c r="S69" s="1">
        <v>2</v>
      </c>
      <c r="T69" s="1">
        <v>7</v>
      </c>
      <c r="V69" s="10" t="s">
        <v>822</v>
      </c>
      <c r="W69" s="1" t="s">
        <v>138</v>
      </c>
      <c r="AB69" s="10" t="s">
        <v>1009</v>
      </c>
      <c r="AC69" s="1"/>
      <c r="AD69" s="1"/>
      <c r="AE69" s="1"/>
      <c r="AF69" s="1"/>
      <c r="AG69" s="1"/>
      <c r="AH69" s="1"/>
      <c r="AI69" s="1"/>
      <c r="AJ69" s="10"/>
      <c r="AL69">
        <v>11</v>
      </c>
      <c r="AM69">
        <v>30</v>
      </c>
    </row>
    <row r="70" spans="11:39" ht="13.5">
      <c r="K70" s="1" t="s">
        <v>390</v>
      </c>
      <c r="L70" s="1">
        <v>4</v>
      </c>
      <c r="M70" s="1">
        <v>5</v>
      </c>
      <c r="N70" s="1">
        <v>5</v>
      </c>
      <c r="O70" s="1">
        <v>4</v>
      </c>
      <c r="P70" s="1">
        <v>9</v>
      </c>
      <c r="Q70" s="1">
        <v>53</v>
      </c>
      <c r="R70" s="1">
        <v>62</v>
      </c>
      <c r="S70" s="1">
        <v>2</v>
      </c>
      <c r="T70" s="1">
        <v>7</v>
      </c>
      <c r="V70" s="10" t="s">
        <v>822</v>
      </c>
      <c r="W70" s="1" t="s">
        <v>16</v>
      </c>
      <c r="AB70" s="10" t="s">
        <v>850</v>
      </c>
      <c r="AC70" s="1" t="s">
        <v>930</v>
      </c>
      <c r="AD70" s="1">
        <v>1</v>
      </c>
      <c r="AE70" s="1" t="s">
        <v>943</v>
      </c>
      <c r="AF70" s="1" t="s">
        <v>59</v>
      </c>
      <c r="AG70" s="1" t="s">
        <v>935</v>
      </c>
      <c r="AH70" s="1" t="s">
        <v>936</v>
      </c>
      <c r="AI70" s="1" t="s">
        <v>936</v>
      </c>
      <c r="AJ70" s="10" t="s">
        <v>975</v>
      </c>
      <c r="AL70">
        <v>12</v>
      </c>
      <c r="AM70">
        <v>30</v>
      </c>
    </row>
    <row r="71" spans="11:39" ht="13.5">
      <c r="K71" s="6" t="s">
        <v>391</v>
      </c>
      <c r="L71" s="6">
        <v>5</v>
      </c>
      <c r="M71" s="6">
        <v>6</v>
      </c>
      <c r="N71" s="6">
        <v>6</v>
      </c>
      <c r="O71" s="6">
        <v>5</v>
      </c>
      <c r="P71" s="6">
        <v>10</v>
      </c>
      <c r="Q71" s="6">
        <v>59</v>
      </c>
      <c r="R71" s="6">
        <v>69</v>
      </c>
      <c r="S71" s="6">
        <v>3</v>
      </c>
      <c r="T71" s="6">
        <v>8</v>
      </c>
      <c r="V71" s="10" t="s">
        <v>822</v>
      </c>
      <c r="W71" s="1" t="s">
        <v>139</v>
      </c>
      <c r="AB71" s="10" t="s">
        <v>1010</v>
      </c>
      <c r="AC71" s="1"/>
      <c r="AD71" s="1"/>
      <c r="AE71" s="1"/>
      <c r="AF71" s="1"/>
      <c r="AG71" s="1"/>
      <c r="AH71" s="1"/>
      <c r="AI71" s="1"/>
      <c r="AJ71" s="10"/>
      <c r="AL71">
        <v>13</v>
      </c>
      <c r="AM71">
        <v>30</v>
      </c>
    </row>
    <row r="72" spans="11:39" ht="13.5">
      <c r="K72" s="6" t="s">
        <v>392</v>
      </c>
      <c r="L72" s="6">
        <v>5</v>
      </c>
      <c r="M72" s="6">
        <v>6</v>
      </c>
      <c r="N72" s="6">
        <v>6</v>
      </c>
      <c r="O72" s="6">
        <v>5</v>
      </c>
      <c r="P72" s="6">
        <v>11</v>
      </c>
      <c r="Q72" s="6">
        <v>65</v>
      </c>
      <c r="R72" s="6">
        <v>76</v>
      </c>
      <c r="S72" s="6">
        <v>1</v>
      </c>
      <c r="T72" s="6">
        <v>9</v>
      </c>
      <c r="V72" s="10" t="s">
        <v>822</v>
      </c>
      <c r="W72" s="1" t="s">
        <v>143</v>
      </c>
      <c r="AB72" s="10" t="s">
        <v>851</v>
      </c>
      <c r="AC72" s="1" t="s">
        <v>931</v>
      </c>
      <c r="AD72" s="1">
        <v>1</v>
      </c>
      <c r="AE72" s="1" t="s">
        <v>943</v>
      </c>
      <c r="AF72" s="1" t="s">
        <v>57</v>
      </c>
      <c r="AG72" s="1" t="s">
        <v>935</v>
      </c>
      <c r="AH72" s="1" t="s">
        <v>936</v>
      </c>
      <c r="AI72" s="1" t="s">
        <v>936</v>
      </c>
      <c r="AJ72" s="10" t="s">
        <v>951</v>
      </c>
      <c r="AL72">
        <v>14</v>
      </c>
      <c r="AM72">
        <v>30</v>
      </c>
    </row>
    <row r="73" spans="11:39" ht="13.5">
      <c r="K73" s="6" t="s">
        <v>393</v>
      </c>
      <c r="L73" s="6">
        <v>6</v>
      </c>
      <c r="M73" s="6">
        <v>7</v>
      </c>
      <c r="N73" s="6">
        <v>7</v>
      </c>
      <c r="O73" s="6">
        <v>5</v>
      </c>
      <c r="P73" s="6">
        <v>12</v>
      </c>
      <c r="Q73" s="6">
        <v>71</v>
      </c>
      <c r="R73" s="6">
        <v>83</v>
      </c>
      <c r="S73" s="6">
        <v>1</v>
      </c>
      <c r="T73" s="6">
        <v>10</v>
      </c>
      <c r="V73" s="10" t="s">
        <v>822</v>
      </c>
      <c r="W73" s="1" t="s">
        <v>14</v>
      </c>
      <c r="AB73" s="10" t="s">
        <v>1011</v>
      </c>
      <c r="AC73" s="1"/>
      <c r="AD73" s="1"/>
      <c r="AE73" s="1"/>
      <c r="AF73" s="1"/>
      <c r="AG73" s="1"/>
      <c r="AH73" s="1"/>
      <c r="AI73" s="1"/>
      <c r="AJ73" s="10"/>
      <c r="AL73">
        <v>15</v>
      </c>
      <c r="AM73">
        <v>30</v>
      </c>
    </row>
    <row r="74" spans="11:39" ht="13.5">
      <c r="K74" s="6" t="s">
        <v>394</v>
      </c>
      <c r="L74" s="6">
        <v>6</v>
      </c>
      <c r="M74" s="6">
        <v>7</v>
      </c>
      <c r="N74" s="6">
        <v>7</v>
      </c>
      <c r="O74" s="6">
        <v>6</v>
      </c>
      <c r="P74" s="6">
        <v>13</v>
      </c>
      <c r="Q74" s="6">
        <v>77</v>
      </c>
      <c r="R74" s="6">
        <v>90</v>
      </c>
      <c r="S74" s="6">
        <v>1</v>
      </c>
      <c r="T74" s="6">
        <v>11</v>
      </c>
      <c r="V74" s="10" t="s">
        <v>822</v>
      </c>
      <c r="W74" s="1" t="s">
        <v>76</v>
      </c>
      <c r="AB74" s="10" t="s">
        <v>1209</v>
      </c>
      <c r="AC74" s="1" t="s">
        <v>1321</v>
      </c>
      <c r="AD74" s="1">
        <v>1</v>
      </c>
      <c r="AE74" s="1" t="s">
        <v>943</v>
      </c>
      <c r="AF74" s="1" t="s">
        <v>59</v>
      </c>
      <c r="AG74" s="1" t="s">
        <v>935</v>
      </c>
      <c r="AH74" s="1" t="s">
        <v>1322</v>
      </c>
      <c r="AI74" s="1" t="s">
        <v>1322</v>
      </c>
      <c r="AJ74" s="10" t="s">
        <v>1323</v>
      </c>
      <c r="AL74">
        <v>16</v>
      </c>
      <c r="AM74">
        <v>30</v>
      </c>
    </row>
    <row r="75" spans="2:39" ht="13.5">
      <c r="B75" s="9"/>
      <c r="C75" s="9"/>
      <c r="D75" s="3"/>
      <c r="E75" s="3"/>
      <c r="F75" s="3"/>
      <c r="G75" s="3"/>
      <c r="H75" s="3"/>
      <c r="I75" s="3"/>
      <c r="K75" s="6" t="s">
        <v>395</v>
      </c>
      <c r="L75" s="6">
        <v>7</v>
      </c>
      <c r="M75" s="6">
        <v>8</v>
      </c>
      <c r="N75" s="6">
        <v>8</v>
      </c>
      <c r="O75" s="6">
        <v>6</v>
      </c>
      <c r="P75" s="6">
        <v>14</v>
      </c>
      <c r="Q75" s="6">
        <v>83</v>
      </c>
      <c r="R75" s="6">
        <v>97</v>
      </c>
      <c r="S75" s="6">
        <v>2</v>
      </c>
      <c r="T75" s="6">
        <v>12</v>
      </c>
      <c r="V75" s="10" t="s">
        <v>822</v>
      </c>
      <c r="W75" s="1" t="s">
        <v>15</v>
      </c>
      <c r="AB75" s="10" t="s">
        <v>1316</v>
      </c>
      <c r="AC75" s="1"/>
      <c r="AD75" s="1"/>
      <c r="AE75" s="1"/>
      <c r="AF75" s="1"/>
      <c r="AG75" s="1"/>
      <c r="AH75" s="1"/>
      <c r="AI75" s="1"/>
      <c r="AJ75" s="10"/>
      <c r="AL75">
        <v>17</v>
      </c>
      <c r="AM75">
        <v>30</v>
      </c>
    </row>
    <row r="76" spans="11:39" ht="13.5">
      <c r="K76" s="6" t="s">
        <v>396</v>
      </c>
      <c r="L76" s="6">
        <v>7</v>
      </c>
      <c r="M76" s="6">
        <v>9</v>
      </c>
      <c r="N76" s="6">
        <v>8</v>
      </c>
      <c r="O76" s="6">
        <v>7</v>
      </c>
      <c r="P76" s="6">
        <v>15</v>
      </c>
      <c r="Q76" s="6">
        <v>89</v>
      </c>
      <c r="R76" s="6">
        <v>104</v>
      </c>
      <c r="S76" s="6">
        <v>2</v>
      </c>
      <c r="T76" s="6">
        <v>13</v>
      </c>
      <c r="V76" s="10" t="s">
        <v>822</v>
      </c>
      <c r="W76" s="1" t="s">
        <v>339</v>
      </c>
      <c r="AB76" s="10" t="s">
        <v>1210</v>
      </c>
      <c r="AC76" s="1" t="s">
        <v>1324</v>
      </c>
      <c r="AD76" s="1">
        <v>1</v>
      </c>
      <c r="AE76" s="1" t="s">
        <v>943</v>
      </c>
      <c r="AF76" s="1" t="s">
        <v>59</v>
      </c>
      <c r="AG76" s="1" t="s">
        <v>935</v>
      </c>
      <c r="AH76" s="1" t="s">
        <v>1322</v>
      </c>
      <c r="AI76" s="1" t="s">
        <v>1322</v>
      </c>
      <c r="AJ76" s="10" t="str">
        <f>IF('基本シート'!B$3="ソーサラー","セフィロトを取得し、ソーサラー装備を常備化可能に。「種別：魔法(カバラ)」アイテムを"&amp;ROUNDUP('基本シート'!I$3/2,0)&amp;"個「装備部位：その他」として装備可能",IF('基本シート'!B$4="ソーサラー","セフィロトを取得し、ソーサラー装備を常備化可能に。「種別：魔法(カバラ)」アイテムを"&amp;ROUNDUP('基本シート'!I$3/2,0)&amp;"個「装備部位：その他」として装備可能",IF('基本シート'!B$5="ソーサラー","セフィロトを取得し、ソーサラー装備を常備化可能に。「種別：魔法(カバラ)」アイテムを"&amp;ROUNDUP('基本シート'!I$3/2,0)&amp;"個「装備部位：その他」として装備可能","選んでない")))</f>
        <v>選んでない</v>
      </c>
      <c r="AL76">
        <v>18</v>
      </c>
      <c r="AM76">
        <v>30</v>
      </c>
    </row>
    <row r="77" spans="11:39" ht="13.5">
      <c r="K77" s="6" t="s">
        <v>397</v>
      </c>
      <c r="L77" s="6">
        <v>8</v>
      </c>
      <c r="M77" s="6">
        <v>9</v>
      </c>
      <c r="N77" s="6">
        <v>9</v>
      </c>
      <c r="O77" s="6">
        <v>7</v>
      </c>
      <c r="P77" s="6">
        <v>16</v>
      </c>
      <c r="Q77" s="6">
        <v>95</v>
      </c>
      <c r="R77" s="6">
        <v>111</v>
      </c>
      <c r="S77" s="6">
        <v>2</v>
      </c>
      <c r="T77" s="6">
        <v>14</v>
      </c>
      <c r="V77" s="10" t="s">
        <v>822</v>
      </c>
      <c r="W77" s="1" t="s">
        <v>142</v>
      </c>
      <c r="AB77" s="10" t="s">
        <v>1317</v>
      </c>
      <c r="AC77" s="1"/>
      <c r="AD77" s="1"/>
      <c r="AE77" s="1"/>
      <c r="AF77" s="1"/>
      <c r="AG77" s="1"/>
      <c r="AH77" s="1"/>
      <c r="AI77" s="1"/>
      <c r="AJ77" s="10"/>
      <c r="AL77">
        <v>19</v>
      </c>
      <c r="AM77">
        <v>30</v>
      </c>
    </row>
    <row r="78" spans="11:39" ht="13.5">
      <c r="K78" s="6" t="s">
        <v>398</v>
      </c>
      <c r="L78" s="6">
        <v>8</v>
      </c>
      <c r="M78" s="6">
        <v>10</v>
      </c>
      <c r="N78" s="6">
        <v>9</v>
      </c>
      <c r="O78" s="6">
        <v>8</v>
      </c>
      <c r="P78" s="6">
        <v>17</v>
      </c>
      <c r="Q78" s="6">
        <v>101</v>
      </c>
      <c r="R78" s="6">
        <v>118</v>
      </c>
      <c r="S78" s="6">
        <v>3</v>
      </c>
      <c r="T78" s="6">
        <v>15</v>
      </c>
      <c r="V78" s="10" t="s">
        <v>822</v>
      </c>
      <c r="W78" s="1" t="s">
        <v>18</v>
      </c>
      <c r="AB78" s="10" t="s">
        <v>1211</v>
      </c>
      <c r="AC78" s="1" t="s">
        <v>1325</v>
      </c>
      <c r="AD78" s="1">
        <v>1</v>
      </c>
      <c r="AE78" s="1" t="s">
        <v>943</v>
      </c>
      <c r="AF78" s="1" t="s">
        <v>59</v>
      </c>
      <c r="AG78" s="1" t="s">
        <v>935</v>
      </c>
      <c r="AH78" s="1" t="s">
        <v>1322</v>
      </c>
      <c r="AI78" s="1" t="s">
        <v>1322</v>
      </c>
      <c r="AJ78" s="10" t="str">
        <f>IF('基本シート'!B$3="ゾルダート","帝国軍装備を常備化可能に。「種別：インプラント(カバラ)」を"&amp;ROUNDUP('基本シート'!I$3/2,0)&amp;"個得る。",IF('基本シート'!B$4="ゾルダート","帝国軍装備を常備化可能に。「種別：インプラント(カバラ)」を"&amp;ROUNDUP('基本シート'!I$3/2,0)&amp;"個得る。",IF('基本シート'!B$5="ゾルダート","帝国軍装備を常備化可能に。「種別：インプラント(カバラ)」を"&amp;ROUNDUP('基本シート'!I$3/2,0)&amp;"個得る。","選んでない")))</f>
        <v>選んでない</v>
      </c>
      <c r="AL78">
        <v>20</v>
      </c>
      <c r="AM78">
        <v>50</v>
      </c>
    </row>
    <row r="79" spans="11:39" ht="13.5">
      <c r="K79" s="6" t="s">
        <v>399</v>
      </c>
      <c r="L79" s="6">
        <v>9</v>
      </c>
      <c r="M79" s="6">
        <v>10</v>
      </c>
      <c r="N79" s="6">
        <v>10</v>
      </c>
      <c r="O79" s="6">
        <v>8</v>
      </c>
      <c r="P79" s="6">
        <v>18</v>
      </c>
      <c r="Q79" s="6">
        <v>107</v>
      </c>
      <c r="R79" s="6">
        <v>125</v>
      </c>
      <c r="S79" s="6">
        <v>3</v>
      </c>
      <c r="T79" s="6">
        <v>16</v>
      </c>
      <c r="V79" s="10" t="s">
        <v>822</v>
      </c>
      <c r="W79" s="1" t="s">
        <v>21</v>
      </c>
      <c r="AB79" s="10" t="s">
        <v>1318</v>
      </c>
      <c r="AC79" s="1"/>
      <c r="AD79" s="1"/>
      <c r="AE79" s="1"/>
      <c r="AF79" s="1"/>
      <c r="AG79" s="1"/>
      <c r="AH79" s="1"/>
      <c r="AI79" s="1"/>
      <c r="AJ79" s="10"/>
      <c r="AL79">
        <v>21</v>
      </c>
      <c r="AM79">
        <v>60</v>
      </c>
    </row>
    <row r="80" spans="11:39" ht="13.5">
      <c r="K80" s="6" t="s">
        <v>400</v>
      </c>
      <c r="L80" s="6">
        <v>9</v>
      </c>
      <c r="M80" s="6">
        <v>11</v>
      </c>
      <c r="N80" s="6">
        <v>10</v>
      </c>
      <c r="O80" s="6">
        <v>9</v>
      </c>
      <c r="P80" s="6">
        <v>19</v>
      </c>
      <c r="Q80" s="6">
        <v>113</v>
      </c>
      <c r="R80" s="6">
        <v>132</v>
      </c>
      <c r="S80" s="6">
        <v>3</v>
      </c>
      <c r="T80" s="6">
        <v>18</v>
      </c>
      <c r="V80" s="10" t="s">
        <v>822</v>
      </c>
      <c r="W80" s="1" t="s">
        <v>140</v>
      </c>
      <c r="AB80" s="10" t="s">
        <v>1212</v>
      </c>
      <c r="AC80" s="1" t="s">
        <v>1326</v>
      </c>
      <c r="AD80" s="1">
        <v>1</v>
      </c>
      <c r="AE80" s="1" t="s">
        <v>943</v>
      </c>
      <c r="AF80" s="1" t="s">
        <v>59</v>
      </c>
      <c r="AG80" s="1" t="s">
        <v>935</v>
      </c>
      <c r="AH80" s="1" t="s">
        <v>1322</v>
      </c>
      <c r="AI80" s="1" t="s">
        <v>1322</v>
      </c>
      <c r="AJ80" s="10" t="s">
        <v>1327</v>
      </c>
      <c r="AL80">
        <v>22</v>
      </c>
      <c r="AM80">
        <v>60</v>
      </c>
    </row>
    <row r="81" spans="11:39" ht="13.5">
      <c r="K81" s="6" t="s">
        <v>401</v>
      </c>
      <c r="L81" s="6">
        <v>10</v>
      </c>
      <c r="M81" s="6">
        <v>12</v>
      </c>
      <c r="N81" s="6">
        <v>11</v>
      </c>
      <c r="O81" s="6">
        <v>10</v>
      </c>
      <c r="P81" s="6">
        <v>20</v>
      </c>
      <c r="Q81" s="6">
        <v>119</v>
      </c>
      <c r="R81" s="6">
        <v>139</v>
      </c>
      <c r="S81" s="6">
        <v>4</v>
      </c>
      <c r="T81" s="6">
        <v>20</v>
      </c>
      <c r="V81" s="10" t="s">
        <v>822</v>
      </c>
      <c r="W81" s="1" t="s">
        <v>141</v>
      </c>
      <c r="AB81" s="10" t="s">
        <v>1319</v>
      </c>
      <c r="AC81" s="1"/>
      <c r="AD81" s="1"/>
      <c r="AE81" s="1"/>
      <c r="AF81" s="1"/>
      <c r="AG81" s="1"/>
      <c r="AH81" s="1"/>
      <c r="AI81" s="1"/>
      <c r="AJ81" s="10"/>
      <c r="AL81">
        <v>23</v>
      </c>
      <c r="AM81">
        <v>60</v>
      </c>
    </row>
    <row r="82" spans="11:39" ht="13.5">
      <c r="K82" s="87" t="s">
        <v>402</v>
      </c>
      <c r="L82" s="6">
        <v>0</v>
      </c>
      <c r="M82" s="6">
        <v>0</v>
      </c>
      <c r="N82" s="6">
        <v>1</v>
      </c>
      <c r="O82" s="6">
        <v>1</v>
      </c>
      <c r="P82" s="6">
        <v>1</v>
      </c>
      <c r="Q82" s="6">
        <v>5</v>
      </c>
      <c r="R82" s="6">
        <v>6</v>
      </c>
      <c r="S82" s="6">
        <v>0</v>
      </c>
      <c r="T82" s="6">
        <v>1</v>
      </c>
      <c r="V82" s="10" t="s">
        <v>822</v>
      </c>
      <c r="W82" s="1" t="s">
        <v>20</v>
      </c>
      <c r="AB82" s="10" t="s">
        <v>1213</v>
      </c>
      <c r="AC82" s="1" t="s">
        <v>1328</v>
      </c>
      <c r="AD82" s="1">
        <v>1</v>
      </c>
      <c r="AE82" s="1" t="s">
        <v>943</v>
      </c>
      <c r="AF82" s="1" t="s">
        <v>1329</v>
      </c>
      <c r="AG82" s="1" t="s">
        <v>935</v>
      </c>
      <c r="AH82" s="1" t="s">
        <v>1322</v>
      </c>
      <c r="AI82" s="1" t="s">
        <v>1322</v>
      </c>
      <c r="AJ82" s="10" t="s">
        <v>951</v>
      </c>
      <c r="AL82">
        <v>24</v>
      </c>
      <c r="AM82">
        <v>90</v>
      </c>
    </row>
    <row r="83" spans="11:39" ht="13.5">
      <c r="K83" s="87" t="s">
        <v>167</v>
      </c>
      <c r="L83" s="6">
        <v>1</v>
      </c>
      <c r="M83" s="6">
        <v>1</v>
      </c>
      <c r="N83" s="6">
        <v>2</v>
      </c>
      <c r="O83" s="6">
        <v>1</v>
      </c>
      <c r="P83" s="6">
        <v>2</v>
      </c>
      <c r="Q83" s="6">
        <v>11</v>
      </c>
      <c r="R83" s="6">
        <v>13</v>
      </c>
      <c r="S83" s="6">
        <v>0</v>
      </c>
      <c r="T83" s="6">
        <v>2</v>
      </c>
      <c r="V83" s="10" t="s">
        <v>822</v>
      </c>
      <c r="W83" s="1" t="s">
        <v>119</v>
      </c>
      <c r="AB83" s="10" t="s">
        <v>1320</v>
      </c>
      <c r="AC83" s="1"/>
      <c r="AD83" s="1"/>
      <c r="AE83" s="1"/>
      <c r="AF83" s="1"/>
      <c r="AG83" s="1"/>
      <c r="AH83" s="1"/>
      <c r="AI83" s="1"/>
      <c r="AJ83" s="10"/>
      <c r="AL83">
        <v>25</v>
      </c>
      <c r="AM83">
        <v>90</v>
      </c>
    </row>
    <row r="84" spans="11:39" ht="13.5">
      <c r="K84" s="87" t="s">
        <v>168</v>
      </c>
      <c r="L84" s="6">
        <v>1</v>
      </c>
      <c r="M84" s="6">
        <v>1</v>
      </c>
      <c r="N84" s="6">
        <v>3</v>
      </c>
      <c r="O84" s="6">
        <v>2</v>
      </c>
      <c r="P84" s="6">
        <v>2</v>
      </c>
      <c r="Q84" s="6">
        <v>17</v>
      </c>
      <c r="R84" s="6">
        <v>20</v>
      </c>
      <c r="S84" s="6">
        <v>0</v>
      </c>
      <c r="T84" s="6">
        <v>3</v>
      </c>
      <c r="V84" s="10" t="s">
        <v>822</v>
      </c>
      <c r="W84" s="1" t="s">
        <v>19</v>
      </c>
      <c r="AB84" s="10" t="s">
        <v>1347</v>
      </c>
      <c r="AC84" s="1" t="s">
        <v>1434</v>
      </c>
      <c r="AD84" s="1">
        <v>1</v>
      </c>
      <c r="AE84" s="1" t="s">
        <v>1435</v>
      </c>
      <c r="AF84" s="1" t="s">
        <v>59</v>
      </c>
      <c r="AG84" s="1" t="s">
        <v>935</v>
      </c>
      <c r="AH84" s="1" t="s">
        <v>1436</v>
      </c>
      <c r="AI84" s="1" t="s">
        <v>1436</v>
      </c>
      <c r="AJ84" s="10" t="s">
        <v>1437</v>
      </c>
      <c r="AL84">
        <v>26</v>
      </c>
      <c r="AM84">
        <v>90</v>
      </c>
    </row>
    <row r="85" spans="11:39" ht="13.5">
      <c r="K85" s="87" t="s">
        <v>169</v>
      </c>
      <c r="L85" s="6">
        <v>2</v>
      </c>
      <c r="M85" s="6">
        <v>2</v>
      </c>
      <c r="N85" s="6">
        <v>3</v>
      </c>
      <c r="O85" s="6">
        <v>2</v>
      </c>
      <c r="P85" s="6">
        <v>3</v>
      </c>
      <c r="Q85" s="6">
        <v>23</v>
      </c>
      <c r="R85" s="6">
        <v>27</v>
      </c>
      <c r="S85" s="6">
        <v>1</v>
      </c>
      <c r="T85" s="6">
        <v>4</v>
      </c>
      <c r="V85" s="10" t="s">
        <v>822</v>
      </c>
      <c r="W85" s="1" t="s">
        <v>17</v>
      </c>
      <c r="AB85" s="10" t="s">
        <v>1414</v>
      </c>
      <c r="AC85" s="1"/>
      <c r="AD85" s="1"/>
      <c r="AE85" s="1"/>
      <c r="AF85" s="1"/>
      <c r="AG85" s="1"/>
      <c r="AH85" s="1"/>
      <c r="AI85" s="1"/>
      <c r="AJ85" s="10"/>
      <c r="AL85">
        <v>27</v>
      </c>
      <c r="AM85">
        <v>120</v>
      </c>
    </row>
    <row r="86" spans="11:39" ht="13.5">
      <c r="K86" s="87" t="s">
        <v>170</v>
      </c>
      <c r="L86" s="6">
        <v>2</v>
      </c>
      <c r="M86" s="6">
        <v>2</v>
      </c>
      <c r="N86" s="6">
        <v>4</v>
      </c>
      <c r="O86" s="6">
        <v>3</v>
      </c>
      <c r="P86" s="6">
        <v>4</v>
      </c>
      <c r="Q86" s="6">
        <v>29</v>
      </c>
      <c r="R86" s="6">
        <v>34</v>
      </c>
      <c r="S86" s="6">
        <v>1</v>
      </c>
      <c r="T86" s="6">
        <v>4</v>
      </c>
      <c r="V86" s="10" t="s">
        <v>823</v>
      </c>
      <c r="W86" s="1" t="s">
        <v>138</v>
      </c>
      <c r="AB86" s="10" t="s">
        <v>1348</v>
      </c>
      <c r="AC86" s="1" t="s">
        <v>1438</v>
      </c>
      <c r="AD86" s="1">
        <v>1</v>
      </c>
      <c r="AE86" s="1" t="s">
        <v>1435</v>
      </c>
      <c r="AF86" s="1" t="s">
        <v>59</v>
      </c>
      <c r="AG86" s="1" t="s">
        <v>935</v>
      </c>
      <c r="AH86" s="1" t="s">
        <v>1436</v>
      </c>
      <c r="AI86" s="1" t="s">
        <v>1436</v>
      </c>
      <c r="AJ86" s="10" t="str">
        <f>"「種別：ESP」のサイキック特技と魔法装備を取得できる。また、"&amp;IF('基本シート'!B$3="サイキック_ESP","汎用特技：魔法を"&amp;INT('基本シート'!I$3/2)+1&amp;"個得る。",IF('基本シート'!B$4="サイキック_ESP","汎用特技：魔法を"&amp;INT('基本シート'!I$4/2)+1&amp;"個得る。",IF('基本シート'!B$5="サイキック_ESP","汎用特技：魔法を"&amp;INT('基本シート'!I$5/2)+1&amp;"個得る。","選んでない")))</f>
        <v>「種別：ESP」のサイキック特技と魔法装備を取得できる。また、選んでない</v>
      </c>
      <c r="AL86">
        <v>28</v>
      </c>
      <c r="AM86">
        <v>120</v>
      </c>
    </row>
    <row r="87" spans="11:39" ht="13.5">
      <c r="K87" s="87" t="s">
        <v>171</v>
      </c>
      <c r="L87" s="6">
        <v>2</v>
      </c>
      <c r="M87" s="6">
        <v>3</v>
      </c>
      <c r="N87" s="6">
        <v>4</v>
      </c>
      <c r="O87" s="6">
        <v>4</v>
      </c>
      <c r="P87" s="6">
        <v>5</v>
      </c>
      <c r="Q87" s="6">
        <v>31</v>
      </c>
      <c r="R87" s="6">
        <v>41</v>
      </c>
      <c r="S87" s="6">
        <v>1</v>
      </c>
      <c r="T87" s="6">
        <v>5</v>
      </c>
      <c r="V87" s="10" t="s">
        <v>823</v>
      </c>
      <c r="W87" s="1" t="s">
        <v>16</v>
      </c>
      <c r="AB87" s="10" t="s">
        <v>1394</v>
      </c>
      <c r="AC87" s="1"/>
      <c r="AD87" s="1"/>
      <c r="AE87" s="1"/>
      <c r="AF87" s="1"/>
      <c r="AG87" s="1"/>
      <c r="AH87" s="1"/>
      <c r="AI87" s="1"/>
      <c r="AJ87" s="10"/>
      <c r="AL87">
        <v>29</v>
      </c>
      <c r="AM87">
        <v>120</v>
      </c>
    </row>
    <row r="88" spans="11:39" ht="13.5">
      <c r="K88" s="87" t="s">
        <v>172</v>
      </c>
      <c r="L88" s="6">
        <v>3</v>
      </c>
      <c r="M88" s="6">
        <v>3</v>
      </c>
      <c r="N88" s="6">
        <v>5</v>
      </c>
      <c r="O88" s="6">
        <v>4</v>
      </c>
      <c r="P88" s="6">
        <v>5</v>
      </c>
      <c r="Q88" s="6">
        <v>37</v>
      </c>
      <c r="R88" s="6">
        <v>48</v>
      </c>
      <c r="S88" s="6">
        <v>2</v>
      </c>
      <c r="T88" s="6">
        <v>6</v>
      </c>
      <c r="V88" s="10" t="s">
        <v>823</v>
      </c>
      <c r="W88" s="1" t="s">
        <v>139</v>
      </c>
      <c r="AB88" s="10" t="s">
        <v>1349</v>
      </c>
      <c r="AC88" s="1" t="s">
        <v>1439</v>
      </c>
      <c r="AD88" s="1">
        <v>1</v>
      </c>
      <c r="AE88" s="1" t="s">
        <v>1440</v>
      </c>
      <c r="AF88" s="1" t="s">
        <v>59</v>
      </c>
      <c r="AG88" s="1" t="s">
        <v>935</v>
      </c>
      <c r="AH88" s="1" t="s">
        <v>1436</v>
      </c>
      <c r="AI88" s="1" t="s">
        <v>1436</v>
      </c>
      <c r="AJ88" s="10" t="s">
        <v>1441</v>
      </c>
      <c r="AL88">
        <v>30</v>
      </c>
      <c r="AM88">
        <v>150</v>
      </c>
    </row>
    <row r="89" spans="11:36" ht="13.5">
      <c r="K89" s="87" t="s">
        <v>173</v>
      </c>
      <c r="L89" s="6">
        <v>3</v>
      </c>
      <c r="M89" s="6">
        <v>4</v>
      </c>
      <c r="N89" s="6">
        <v>5</v>
      </c>
      <c r="O89" s="6">
        <v>5</v>
      </c>
      <c r="P89" s="6">
        <v>6</v>
      </c>
      <c r="Q89" s="6">
        <v>43</v>
      </c>
      <c r="R89" s="6">
        <v>55</v>
      </c>
      <c r="S89" s="6">
        <v>2</v>
      </c>
      <c r="T89" s="6">
        <v>7</v>
      </c>
      <c r="V89" s="10" t="s">
        <v>823</v>
      </c>
      <c r="W89" s="1" t="s">
        <v>143</v>
      </c>
      <c r="AB89" s="10" t="s">
        <v>1374</v>
      </c>
      <c r="AC89" s="1" t="s">
        <v>1442</v>
      </c>
      <c r="AD89" s="1">
        <v>1</v>
      </c>
      <c r="AE89" s="1" t="s">
        <v>1440</v>
      </c>
      <c r="AF89" s="1" t="s">
        <v>59</v>
      </c>
      <c r="AG89" s="1" t="s">
        <v>935</v>
      </c>
      <c r="AH89" s="1" t="s">
        <v>1436</v>
      </c>
      <c r="AI89" s="1" t="s">
        <v>1436</v>
      </c>
      <c r="AJ89" s="10" t="s">
        <v>1443</v>
      </c>
    </row>
    <row r="90" spans="11:43" ht="13.5">
      <c r="K90" s="87" t="s">
        <v>174</v>
      </c>
      <c r="L90" s="6">
        <v>3</v>
      </c>
      <c r="M90" s="6">
        <v>4</v>
      </c>
      <c r="N90" s="6">
        <v>6</v>
      </c>
      <c r="O90" s="6">
        <v>5</v>
      </c>
      <c r="P90" s="6">
        <v>7</v>
      </c>
      <c r="Q90" s="6">
        <v>49</v>
      </c>
      <c r="R90" s="6">
        <v>62</v>
      </c>
      <c r="S90" s="6">
        <v>2</v>
      </c>
      <c r="T90" s="6">
        <v>7</v>
      </c>
      <c r="V90" s="10" t="s">
        <v>823</v>
      </c>
      <c r="W90" s="1" t="s">
        <v>14</v>
      </c>
      <c r="AB90" s="10" t="s">
        <v>1350</v>
      </c>
      <c r="AC90" s="1"/>
      <c r="AD90" s="1"/>
      <c r="AE90" s="1"/>
      <c r="AF90" s="1"/>
      <c r="AG90" s="1"/>
      <c r="AH90" s="1"/>
      <c r="AI90" s="1"/>
      <c r="AJ90" s="10"/>
      <c r="AL90" s="50" t="s">
        <v>0</v>
      </c>
      <c r="AM90" s="50" t="s">
        <v>1</v>
      </c>
      <c r="AN90" s="50" t="s">
        <v>2</v>
      </c>
      <c r="AO90" s="50" t="s">
        <v>3</v>
      </c>
      <c r="AP90" s="50" t="s">
        <v>78</v>
      </c>
      <c r="AQ90" s="50" t="s">
        <v>5</v>
      </c>
    </row>
    <row r="91" spans="11:43" ht="13.5">
      <c r="K91" s="87" t="s">
        <v>175</v>
      </c>
      <c r="L91" s="6">
        <v>4</v>
      </c>
      <c r="M91" s="6">
        <v>5</v>
      </c>
      <c r="N91" s="6">
        <v>7</v>
      </c>
      <c r="O91" s="6">
        <v>6</v>
      </c>
      <c r="P91" s="6">
        <v>8</v>
      </c>
      <c r="Q91" s="6">
        <v>55</v>
      </c>
      <c r="R91" s="6">
        <v>69</v>
      </c>
      <c r="S91" s="6">
        <v>3</v>
      </c>
      <c r="T91" s="6">
        <v>8</v>
      </c>
      <c r="V91" s="10" t="s">
        <v>823</v>
      </c>
      <c r="W91" s="1" t="s">
        <v>76</v>
      </c>
      <c r="AB91" s="10" t="s">
        <v>1354</v>
      </c>
      <c r="AC91" s="1"/>
      <c r="AD91" s="1"/>
      <c r="AE91" s="1"/>
      <c r="AF91" s="1"/>
      <c r="AG91" s="1"/>
      <c r="AH91" s="1"/>
      <c r="AI91" s="1"/>
      <c r="AJ91" s="10"/>
      <c r="AL91" s="50">
        <f>レコードシート!L124</f>
        <v>15</v>
      </c>
      <c r="AM91" s="50">
        <f>レコードシート!S124</f>
        <v>13</v>
      </c>
      <c r="AN91" s="50">
        <f>レコードシート!Z124</f>
        <v>12</v>
      </c>
      <c r="AO91" s="50">
        <f>レコードシート!AG124</f>
        <v>10</v>
      </c>
      <c r="AP91" s="50">
        <f>レコードシート!AN124</f>
        <v>12</v>
      </c>
      <c r="AQ91" s="50">
        <f>レコードシート!AU124</f>
        <v>11</v>
      </c>
    </row>
    <row r="92" spans="11:43" ht="13.5">
      <c r="K92" s="87" t="s">
        <v>403</v>
      </c>
      <c r="L92" s="6">
        <v>5</v>
      </c>
      <c r="M92" s="6">
        <v>6</v>
      </c>
      <c r="N92" s="6">
        <v>8</v>
      </c>
      <c r="O92" s="6">
        <v>7</v>
      </c>
      <c r="P92" s="6">
        <v>9</v>
      </c>
      <c r="Q92" s="6">
        <v>61</v>
      </c>
      <c r="R92" s="6">
        <v>76</v>
      </c>
      <c r="S92" s="6">
        <v>4</v>
      </c>
      <c r="T92" s="6">
        <v>9</v>
      </c>
      <c r="V92" s="10" t="s">
        <v>823</v>
      </c>
      <c r="W92" s="1" t="s">
        <v>15</v>
      </c>
      <c r="AB92" s="93"/>
      <c r="AL92" s="50">
        <f>'基本シート'!E12-'基本シート'!E17</f>
        <v>15</v>
      </c>
      <c r="AM92" s="50">
        <f>'基本シート'!G12-'基本シート'!G17</f>
        <v>13</v>
      </c>
      <c r="AN92" s="50">
        <f>'基本シート'!I12-'基本シート'!I17</f>
        <v>12</v>
      </c>
      <c r="AO92" s="50">
        <f>'基本シート'!K12-'基本シート'!K17</f>
        <v>10</v>
      </c>
      <c r="AP92" s="50">
        <f>'基本シート'!M12-'基本シート'!M17</f>
        <v>12</v>
      </c>
      <c r="AQ92" s="50">
        <f>'基本シート'!O12-'基本シート'!O17</f>
        <v>11</v>
      </c>
    </row>
    <row r="93" spans="11:43" ht="13.5">
      <c r="K93" s="87" t="s">
        <v>404</v>
      </c>
      <c r="L93" s="6">
        <v>5</v>
      </c>
      <c r="M93" s="6">
        <v>6</v>
      </c>
      <c r="N93" s="6">
        <v>8</v>
      </c>
      <c r="O93" s="6">
        <v>7</v>
      </c>
      <c r="P93" s="6">
        <v>10</v>
      </c>
      <c r="Q93" s="6">
        <v>67</v>
      </c>
      <c r="R93" s="6">
        <v>83</v>
      </c>
      <c r="S93" s="6">
        <v>4</v>
      </c>
      <c r="T93" s="6">
        <v>10</v>
      </c>
      <c r="V93" s="10" t="s">
        <v>823</v>
      </c>
      <c r="W93" s="1" t="s">
        <v>339</v>
      </c>
      <c r="AB93" s="93"/>
      <c r="AL93" s="50">
        <f aca="true" t="shared" si="8" ref="AL93:AQ93">_xlfn.SUMIFS($AM64:$AM88,$AL64:$AL88,"&gt;"&amp;AL91,$AL64:$AL88,"&lt;="&amp;AL92)</f>
        <v>0</v>
      </c>
      <c r="AM93" s="50">
        <f t="shared" si="8"/>
        <v>0</v>
      </c>
      <c r="AN93" s="50">
        <f t="shared" si="8"/>
        <v>0</v>
      </c>
      <c r="AO93" s="50">
        <f t="shared" si="8"/>
        <v>0</v>
      </c>
      <c r="AP93" s="50">
        <f t="shared" si="8"/>
        <v>0</v>
      </c>
      <c r="AQ93" s="50">
        <f t="shared" si="8"/>
        <v>0</v>
      </c>
    </row>
    <row r="94" spans="11:28" ht="13.5">
      <c r="K94" s="87" t="s">
        <v>405</v>
      </c>
      <c r="L94" s="6">
        <v>5</v>
      </c>
      <c r="M94" s="6">
        <v>7</v>
      </c>
      <c r="N94" s="6">
        <v>9</v>
      </c>
      <c r="O94" s="6">
        <v>8</v>
      </c>
      <c r="P94" s="6">
        <v>11</v>
      </c>
      <c r="Q94" s="6">
        <v>73</v>
      </c>
      <c r="R94" s="6">
        <v>90</v>
      </c>
      <c r="S94" s="6">
        <v>4</v>
      </c>
      <c r="T94" s="6">
        <v>10</v>
      </c>
      <c r="V94" s="10" t="s">
        <v>823</v>
      </c>
      <c r="W94" s="1" t="s">
        <v>142</v>
      </c>
      <c r="AB94" s="93"/>
    </row>
    <row r="95" spans="11:28" ht="13.5">
      <c r="K95" s="87" t="s">
        <v>406</v>
      </c>
      <c r="L95" s="6">
        <v>6</v>
      </c>
      <c r="M95" s="6">
        <v>7</v>
      </c>
      <c r="N95" s="6">
        <v>9</v>
      </c>
      <c r="O95" s="6">
        <v>8</v>
      </c>
      <c r="P95" s="6">
        <v>12</v>
      </c>
      <c r="Q95" s="6">
        <v>79</v>
      </c>
      <c r="R95" s="6">
        <v>97</v>
      </c>
      <c r="S95" s="6">
        <v>5</v>
      </c>
      <c r="T95" s="6">
        <v>11</v>
      </c>
      <c r="V95" s="10" t="s">
        <v>823</v>
      </c>
      <c r="W95" s="1" t="s">
        <v>18</v>
      </c>
      <c r="AB95" s="93"/>
    </row>
    <row r="96" spans="11:28" ht="13.5">
      <c r="K96" s="87" t="s">
        <v>407</v>
      </c>
      <c r="L96" s="6">
        <v>6</v>
      </c>
      <c r="M96" s="6">
        <v>8</v>
      </c>
      <c r="N96" s="6">
        <v>10</v>
      </c>
      <c r="O96" s="6">
        <v>9</v>
      </c>
      <c r="P96" s="6">
        <v>12</v>
      </c>
      <c r="Q96" s="6">
        <v>85</v>
      </c>
      <c r="R96" s="6">
        <v>104</v>
      </c>
      <c r="S96" s="6">
        <v>5</v>
      </c>
      <c r="T96" s="6">
        <v>12</v>
      </c>
      <c r="V96" s="10" t="s">
        <v>823</v>
      </c>
      <c r="W96" s="1" t="s">
        <v>21</v>
      </c>
      <c r="AB96" s="93"/>
    </row>
    <row r="97" spans="11:28" ht="13.5">
      <c r="K97" s="87" t="s">
        <v>408</v>
      </c>
      <c r="L97" s="6">
        <v>6</v>
      </c>
      <c r="M97" s="6">
        <v>8</v>
      </c>
      <c r="N97" s="6">
        <v>10</v>
      </c>
      <c r="O97" s="6">
        <v>10</v>
      </c>
      <c r="P97" s="6">
        <v>13</v>
      </c>
      <c r="Q97" s="6">
        <v>91</v>
      </c>
      <c r="R97" s="6">
        <v>111</v>
      </c>
      <c r="S97" s="6">
        <v>5</v>
      </c>
      <c r="T97" s="6">
        <v>13</v>
      </c>
      <c r="V97" s="10" t="s">
        <v>823</v>
      </c>
      <c r="W97" s="1" t="s">
        <v>140</v>
      </c>
      <c r="AB97" s="93"/>
    </row>
    <row r="98" spans="11:28" ht="13.5">
      <c r="K98" s="87" t="s">
        <v>409</v>
      </c>
      <c r="L98" s="6">
        <v>7</v>
      </c>
      <c r="M98" s="6">
        <v>9</v>
      </c>
      <c r="N98" s="6">
        <v>11</v>
      </c>
      <c r="O98" s="6">
        <v>10</v>
      </c>
      <c r="P98" s="6">
        <v>13</v>
      </c>
      <c r="Q98" s="6">
        <v>97</v>
      </c>
      <c r="R98" s="6">
        <v>115</v>
      </c>
      <c r="S98" s="6">
        <v>6</v>
      </c>
      <c r="T98" s="6">
        <v>13</v>
      </c>
      <c r="V98" s="10" t="s">
        <v>823</v>
      </c>
      <c r="W98" s="1" t="s">
        <v>141</v>
      </c>
      <c r="AB98" s="93"/>
    </row>
    <row r="99" spans="11:28" ht="13.5">
      <c r="K99" s="87" t="s">
        <v>410</v>
      </c>
      <c r="L99" s="6">
        <v>7</v>
      </c>
      <c r="M99" s="6">
        <v>9</v>
      </c>
      <c r="N99" s="6">
        <v>11</v>
      </c>
      <c r="O99" s="6">
        <v>11</v>
      </c>
      <c r="P99" s="6">
        <v>14</v>
      </c>
      <c r="Q99" s="6">
        <v>103</v>
      </c>
      <c r="R99" s="6">
        <v>122</v>
      </c>
      <c r="S99" s="6">
        <v>6</v>
      </c>
      <c r="T99" s="6">
        <v>14</v>
      </c>
      <c r="V99" s="10" t="s">
        <v>823</v>
      </c>
      <c r="W99" s="1" t="s">
        <v>20</v>
      </c>
      <c r="AB99" s="93"/>
    </row>
    <row r="100" spans="10:28" ht="13.5">
      <c r="J100" s="27"/>
      <c r="K100" s="87" t="s">
        <v>411</v>
      </c>
      <c r="L100" s="6">
        <v>7</v>
      </c>
      <c r="M100" s="6">
        <v>10</v>
      </c>
      <c r="N100" s="6">
        <v>12</v>
      </c>
      <c r="O100" s="6">
        <v>11</v>
      </c>
      <c r="P100" s="6">
        <v>15</v>
      </c>
      <c r="Q100" s="6">
        <v>109</v>
      </c>
      <c r="R100" s="6">
        <v>129</v>
      </c>
      <c r="S100" s="6">
        <v>6</v>
      </c>
      <c r="T100" s="6">
        <v>15</v>
      </c>
      <c r="V100" s="10" t="s">
        <v>823</v>
      </c>
      <c r="W100" s="1" t="s">
        <v>119</v>
      </c>
      <c r="AB100" s="93"/>
    </row>
    <row r="101" spans="10:28" ht="13.5">
      <c r="J101" s="27"/>
      <c r="K101" s="87" t="s">
        <v>412</v>
      </c>
      <c r="L101" s="6">
        <v>8</v>
      </c>
      <c r="M101" s="6">
        <v>10</v>
      </c>
      <c r="N101" s="6">
        <v>13</v>
      </c>
      <c r="O101" s="6">
        <v>12</v>
      </c>
      <c r="P101" s="6">
        <v>16</v>
      </c>
      <c r="Q101" s="6">
        <v>115</v>
      </c>
      <c r="R101" s="6">
        <v>136</v>
      </c>
      <c r="S101" s="6">
        <v>7</v>
      </c>
      <c r="T101" s="6">
        <v>16</v>
      </c>
      <c r="V101" s="10" t="s">
        <v>823</v>
      </c>
      <c r="W101" s="1" t="s">
        <v>19</v>
      </c>
      <c r="AB101" s="93"/>
    </row>
    <row r="102" spans="10:28" ht="13.5">
      <c r="J102" s="27"/>
      <c r="K102" s="87" t="s">
        <v>413</v>
      </c>
      <c r="L102" s="6">
        <v>1</v>
      </c>
      <c r="M102" s="6">
        <v>0</v>
      </c>
      <c r="N102" s="6">
        <v>1</v>
      </c>
      <c r="O102" s="6">
        <v>1</v>
      </c>
      <c r="P102" s="6">
        <v>1</v>
      </c>
      <c r="Q102" s="6">
        <v>7</v>
      </c>
      <c r="R102" s="6">
        <v>6</v>
      </c>
      <c r="S102" s="6">
        <v>1</v>
      </c>
      <c r="T102" s="6">
        <v>0</v>
      </c>
      <c r="V102" s="10" t="s">
        <v>823</v>
      </c>
      <c r="W102" s="1" t="s">
        <v>17</v>
      </c>
      <c r="AB102" s="93"/>
    </row>
    <row r="103" spans="10:28" ht="13.5">
      <c r="J103" s="27"/>
      <c r="K103" s="87" t="s">
        <v>158</v>
      </c>
      <c r="L103" s="6">
        <v>2</v>
      </c>
      <c r="M103" s="6">
        <v>1</v>
      </c>
      <c r="N103" s="6">
        <v>2</v>
      </c>
      <c r="O103" s="6">
        <v>1</v>
      </c>
      <c r="P103" s="6">
        <v>2</v>
      </c>
      <c r="Q103" s="6">
        <v>14</v>
      </c>
      <c r="R103" s="6">
        <v>12</v>
      </c>
      <c r="S103" s="6">
        <v>1</v>
      </c>
      <c r="T103" s="6">
        <v>1</v>
      </c>
      <c r="V103" s="9" t="s">
        <v>329</v>
      </c>
      <c r="W103" s="1" t="s">
        <v>138</v>
      </c>
      <c r="AB103" s="93"/>
    </row>
    <row r="104" spans="10:28" ht="13.5">
      <c r="J104" s="27"/>
      <c r="K104" s="87" t="s">
        <v>159</v>
      </c>
      <c r="L104" s="6">
        <v>2</v>
      </c>
      <c r="M104" s="6">
        <v>2</v>
      </c>
      <c r="N104" s="6">
        <v>2</v>
      </c>
      <c r="O104" s="6">
        <v>2</v>
      </c>
      <c r="P104" s="6">
        <v>2</v>
      </c>
      <c r="Q104" s="6">
        <v>21</v>
      </c>
      <c r="R104" s="6">
        <v>18</v>
      </c>
      <c r="S104" s="6">
        <v>2</v>
      </c>
      <c r="T104" s="6">
        <v>2</v>
      </c>
      <c r="V104" s="10" t="s">
        <v>331</v>
      </c>
      <c r="W104" s="1" t="s">
        <v>16</v>
      </c>
      <c r="AB104" s="93"/>
    </row>
    <row r="105" spans="11:28" ht="13.5">
      <c r="K105" s="87" t="s">
        <v>160</v>
      </c>
      <c r="L105" s="6">
        <v>3</v>
      </c>
      <c r="M105" s="6">
        <v>2</v>
      </c>
      <c r="N105" s="6">
        <v>3</v>
      </c>
      <c r="O105" s="6">
        <v>2</v>
      </c>
      <c r="P105" s="6">
        <v>3</v>
      </c>
      <c r="Q105" s="6">
        <v>28</v>
      </c>
      <c r="R105" s="6">
        <v>24</v>
      </c>
      <c r="S105" s="6">
        <v>2</v>
      </c>
      <c r="T105" s="6">
        <v>2</v>
      </c>
      <c r="V105" s="10" t="s">
        <v>332</v>
      </c>
      <c r="W105" s="1" t="s">
        <v>139</v>
      </c>
      <c r="AB105" s="93"/>
    </row>
    <row r="106" spans="11:28" ht="13.5">
      <c r="K106" s="87" t="s">
        <v>161</v>
      </c>
      <c r="L106" s="6">
        <v>3</v>
      </c>
      <c r="M106" s="6">
        <v>3</v>
      </c>
      <c r="N106" s="6">
        <v>3</v>
      </c>
      <c r="O106" s="6">
        <v>3</v>
      </c>
      <c r="P106" s="6">
        <v>5</v>
      </c>
      <c r="Q106" s="6">
        <v>35</v>
      </c>
      <c r="R106" s="6">
        <v>31</v>
      </c>
      <c r="S106" s="6">
        <v>3</v>
      </c>
      <c r="T106" s="6">
        <v>3</v>
      </c>
      <c r="V106" s="10" t="s">
        <v>333</v>
      </c>
      <c r="W106" s="1" t="s">
        <v>143</v>
      </c>
      <c r="AB106" s="93"/>
    </row>
    <row r="107" spans="11:28" ht="13.5">
      <c r="K107" s="87" t="s">
        <v>162</v>
      </c>
      <c r="L107" s="6">
        <v>4</v>
      </c>
      <c r="M107" s="6">
        <v>3</v>
      </c>
      <c r="N107" s="6">
        <v>4</v>
      </c>
      <c r="O107" s="6">
        <v>3</v>
      </c>
      <c r="P107" s="6">
        <v>5</v>
      </c>
      <c r="Q107" s="6">
        <v>42</v>
      </c>
      <c r="R107" s="6">
        <v>37</v>
      </c>
      <c r="S107" s="6">
        <v>3</v>
      </c>
      <c r="T107" s="6">
        <v>4</v>
      </c>
      <c r="V107" s="10" t="s">
        <v>334</v>
      </c>
      <c r="W107" s="1" t="s">
        <v>14</v>
      </c>
      <c r="AB107" s="93"/>
    </row>
    <row r="108" spans="11:28" ht="13.5">
      <c r="K108" s="87" t="s">
        <v>163</v>
      </c>
      <c r="L108" s="6">
        <v>4</v>
      </c>
      <c r="M108" s="6">
        <v>4</v>
      </c>
      <c r="N108" s="6">
        <v>4</v>
      </c>
      <c r="O108" s="6">
        <v>4</v>
      </c>
      <c r="P108" s="6">
        <v>6</v>
      </c>
      <c r="Q108" s="6">
        <v>49</v>
      </c>
      <c r="R108" s="6">
        <v>43</v>
      </c>
      <c r="S108" s="6">
        <v>5</v>
      </c>
      <c r="T108" s="6">
        <v>4</v>
      </c>
      <c r="V108" s="10" t="s">
        <v>335</v>
      </c>
      <c r="W108" s="1" t="s">
        <v>76</v>
      </c>
      <c r="AB108" s="93"/>
    </row>
    <row r="109" spans="11:23" ht="13.5">
      <c r="K109" s="87" t="s">
        <v>164</v>
      </c>
      <c r="L109" s="6">
        <v>5</v>
      </c>
      <c r="M109" s="6">
        <v>4</v>
      </c>
      <c r="N109" s="6">
        <v>5</v>
      </c>
      <c r="O109" s="6">
        <v>4</v>
      </c>
      <c r="P109" s="6">
        <v>6</v>
      </c>
      <c r="Q109" s="6">
        <v>56</v>
      </c>
      <c r="R109" s="6">
        <v>49</v>
      </c>
      <c r="S109" s="6">
        <v>5</v>
      </c>
      <c r="T109" s="6">
        <v>5</v>
      </c>
      <c r="V109" s="10" t="s">
        <v>337</v>
      </c>
      <c r="W109" s="1" t="s">
        <v>15</v>
      </c>
    </row>
    <row r="110" spans="11:23" ht="13.5">
      <c r="K110" s="87" t="s">
        <v>165</v>
      </c>
      <c r="L110" s="6">
        <v>5</v>
      </c>
      <c r="M110" s="6">
        <v>5</v>
      </c>
      <c r="N110" s="6">
        <v>5</v>
      </c>
      <c r="O110" s="6">
        <v>5</v>
      </c>
      <c r="P110" s="6">
        <v>7</v>
      </c>
      <c r="Q110" s="6">
        <v>63</v>
      </c>
      <c r="R110" s="6">
        <v>55</v>
      </c>
      <c r="S110" s="6">
        <v>7</v>
      </c>
      <c r="T110" s="6">
        <v>6</v>
      </c>
      <c r="V110" s="10" t="s">
        <v>338</v>
      </c>
      <c r="W110" s="1" t="s">
        <v>339</v>
      </c>
    </row>
    <row r="111" spans="11:23" ht="13.5">
      <c r="K111" s="87" t="s">
        <v>166</v>
      </c>
      <c r="L111" s="6">
        <v>6</v>
      </c>
      <c r="M111" s="6">
        <v>5</v>
      </c>
      <c r="N111" s="6">
        <v>6</v>
      </c>
      <c r="O111" s="6">
        <v>6</v>
      </c>
      <c r="P111" s="6">
        <v>7</v>
      </c>
      <c r="Q111" s="6">
        <v>70</v>
      </c>
      <c r="R111" s="6">
        <v>62</v>
      </c>
      <c r="S111" s="6">
        <v>7</v>
      </c>
      <c r="T111" s="6">
        <v>7</v>
      </c>
      <c r="V111" s="10" t="s">
        <v>340</v>
      </c>
      <c r="W111" s="1" t="s">
        <v>142</v>
      </c>
    </row>
    <row r="112" spans="11:23" ht="13.5">
      <c r="K112" s="87" t="s">
        <v>414</v>
      </c>
      <c r="L112" s="6">
        <v>7</v>
      </c>
      <c r="M112" s="6">
        <v>6</v>
      </c>
      <c r="N112" s="6">
        <v>7</v>
      </c>
      <c r="O112" s="6">
        <v>7</v>
      </c>
      <c r="P112" s="6">
        <v>8</v>
      </c>
      <c r="Q112" s="6">
        <v>77</v>
      </c>
      <c r="R112" s="6">
        <v>69</v>
      </c>
      <c r="S112" s="6">
        <v>8</v>
      </c>
      <c r="T112" s="6">
        <v>7</v>
      </c>
      <c r="V112" s="10" t="s">
        <v>341</v>
      </c>
      <c r="W112" s="1" t="s">
        <v>14</v>
      </c>
    </row>
    <row r="113" spans="11:23" ht="13.5">
      <c r="K113" s="87" t="s">
        <v>415</v>
      </c>
      <c r="L113" s="6">
        <v>7</v>
      </c>
      <c r="M113" s="6">
        <v>6</v>
      </c>
      <c r="N113" s="6">
        <v>7</v>
      </c>
      <c r="O113" s="6">
        <v>7</v>
      </c>
      <c r="P113" s="6">
        <v>9</v>
      </c>
      <c r="Q113" s="6">
        <v>84</v>
      </c>
      <c r="R113" s="6">
        <v>76</v>
      </c>
      <c r="S113" s="6">
        <v>8</v>
      </c>
      <c r="T113" s="6">
        <v>8</v>
      </c>
      <c r="V113" s="10" t="s">
        <v>342</v>
      </c>
      <c r="W113" s="1" t="s">
        <v>138</v>
      </c>
    </row>
    <row r="114" spans="11:23" ht="13.5">
      <c r="K114" s="87" t="s">
        <v>416</v>
      </c>
      <c r="L114" s="6">
        <v>8</v>
      </c>
      <c r="M114" s="6">
        <v>7</v>
      </c>
      <c r="N114" s="6">
        <v>8</v>
      </c>
      <c r="O114" s="6">
        <v>8</v>
      </c>
      <c r="P114" s="6">
        <v>9</v>
      </c>
      <c r="Q114" s="6">
        <v>91</v>
      </c>
      <c r="R114" s="6">
        <v>83</v>
      </c>
      <c r="S114" s="6">
        <v>9</v>
      </c>
      <c r="T114" s="6">
        <v>8</v>
      </c>
      <c r="V114" s="10" t="s">
        <v>344</v>
      </c>
      <c r="W114" s="1" t="s">
        <v>144</v>
      </c>
    </row>
    <row r="115" spans="11:23" ht="13.5">
      <c r="K115" s="87" t="s">
        <v>417</v>
      </c>
      <c r="L115" s="6">
        <v>8</v>
      </c>
      <c r="M115" s="6">
        <v>7</v>
      </c>
      <c r="N115" s="6">
        <v>8</v>
      </c>
      <c r="O115" s="6">
        <v>8</v>
      </c>
      <c r="P115" s="6">
        <v>10</v>
      </c>
      <c r="Q115" s="6">
        <v>98</v>
      </c>
      <c r="R115" s="6">
        <v>90</v>
      </c>
      <c r="S115" s="6">
        <v>10</v>
      </c>
      <c r="T115" s="6">
        <v>9</v>
      </c>
      <c r="V115" s="10" t="s">
        <v>346</v>
      </c>
      <c r="W115" s="1" t="s">
        <v>15</v>
      </c>
    </row>
    <row r="116" spans="11:23" ht="13.5">
      <c r="K116" s="87" t="s">
        <v>418</v>
      </c>
      <c r="L116" s="6">
        <v>9</v>
      </c>
      <c r="M116" s="6">
        <v>8</v>
      </c>
      <c r="N116" s="6">
        <v>9</v>
      </c>
      <c r="O116" s="6">
        <v>9</v>
      </c>
      <c r="P116" s="6">
        <v>11</v>
      </c>
      <c r="Q116" s="6">
        <v>105</v>
      </c>
      <c r="R116" s="6">
        <v>97</v>
      </c>
      <c r="S116" s="6">
        <v>10</v>
      </c>
      <c r="T116" s="6">
        <v>10</v>
      </c>
      <c r="V116" s="10" t="s">
        <v>348</v>
      </c>
      <c r="W116" s="1" t="s">
        <v>18</v>
      </c>
    </row>
    <row r="117" spans="11:23" ht="13.5">
      <c r="K117" s="87" t="s">
        <v>419</v>
      </c>
      <c r="L117" s="6">
        <v>9</v>
      </c>
      <c r="M117" s="6">
        <v>8</v>
      </c>
      <c r="N117" s="6">
        <v>9</v>
      </c>
      <c r="O117" s="6">
        <v>9</v>
      </c>
      <c r="P117" s="6">
        <v>12</v>
      </c>
      <c r="Q117" s="6">
        <v>112</v>
      </c>
      <c r="R117" s="6">
        <v>104</v>
      </c>
      <c r="S117" s="6">
        <v>11</v>
      </c>
      <c r="T117" s="6">
        <v>10</v>
      </c>
      <c r="V117" s="10" t="s">
        <v>350</v>
      </c>
      <c r="W117" s="1" t="s">
        <v>21</v>
      </c>
    </row>
    <row r="118" spans="11:23" ht="13.5">
      <c r="K118" s="87" t="s">
        <v>420</v>
      </c>
      <c r="L118" s="6">
        <v>10</v>
      </c>
      <c r="M118" s="6">
        <v>10</v>
      </c>
      <c r="N118" s="6">
        <v>10</v>
      </c>
      <c r="O118" s="6">
        <v>10</v>
      </c>
      <c r="P118" s="6">
        <v>13</v>
      </c>
      <c r="Q118" s="6">
        <v>119</v>
      </c>
      <c r="R118" s="6">
        <v>111</v>
      </c>
      <c r="S118" s="6">
        <v>12</v>
      </c>
      <c r="T118" s="6">
        <v>11</v>
      </c>
      <c r="V118" s="10" t="s">
        <v>869</v>
      </c>
      <c r="W118" s="1" t="s">
        <v>140</v>
      </c>
    </row>
    <row r="119" spans="11:23" ht="13.5">
      <c r="K119" s="87" t="s">
        <v>421</v>
      </c>
      <c r="L119" s="6">
        <v>10</v>
      </c>
      <c r="M119" s="6">
        <v>10</v>
      </c>
      <c r="N119" s="6">
        <v>10</v>
      </c>
      <c r="O119" s="6">
        <v>10</v>
      </c>
      <c r="P119" s="6">
        <v>14</v>
      </c>
      <c r="Q119" s="6">
        <v>126</v>
      </c>
      <c r="R119" s="6">
        <v>118</v>
      </c>
      <c r="S119" s="6">
        <v>12</v>
      </c>
      <c r="T119" s="6">
        <v>12</v>
      </c>
      <c r="V119" s="10" t="s">
        <v>870</v>
      </c>
      <c r="W119" s="1" t="s">
        <v>140</v>
      </c>
    </row>
    <row r="120" spans="11:23" ht="13.5">
      <c r="K120" s="87" t="s">
        <v>422</v>
      </c>
      <c r="L120" s="6">
        <v>11</v>
      </c>
      <c r="M120" s="6">
        <v>10</v>
      </c>
      <c r="N120" s="6">
        <v>11</v>
      </c>
      <c r="O120" s="6">
        <v>11</v>
      </c>
      <c r="P120" s="6">
        <v>15</v>
      </c>
      <c r="Q120" s="6">
        <v>133</v>
      </c>
      <c r="R120" s="6">
        <v>125</v>
      </c>
      <c r="S120" s="6">
        <v>13</v>
      </c>
      <c r="T120" s="6">
        <v>12</v>
      </c>
      <c r="V120" s="10" t="s">
        <v>354</v>
      </c>
      <c r="W120" s="1" t="s">
        <v>14</v>
      </c>
    </row>
    <row r="121" spans="11:23" ht="13.5">
      <c r="K121" s="87" t="s">
        <v>423</v>
      </c>
      <c r="L121" s="6">
        <v>12</v>
      </c>
      <c r="M121" s="6">
        <v>11</v>
      </c>
      <c r="N121" s="6">
        <v>12</v>
      </c>
      <c r="O121" s="6">
        <v>12</v>
      </c>
      <c r="P121" s="6">
        <v>16</v>
      </c>
      <c r="Q121" s="6">
        <v>140</v>
      </c>
      <c r="R121" s="6">
        <v>132</v>
      </c>
      <c r="S121" s="6">
        <v>14</v>
      </c>
      <c r="T121" s="6">
        <v>13</v>
      </c>
      <c r="V121" s="10" t="s">
        <v>356</v>
      </c>
      <c r="W121" s="1" t="s">
        <v>141</v>
      </c>
    </row>
    <row r="122" spans="11:23" ht="13.5">
      <c r="K122" s="10" t="s">
        <v>424</v>
      </c>
      <c r="L122" s="1">
        <v>2</v>
      </c>
      <c r="M122" s="1">
        <v>0</v>
      </c>
      <c r="N122" s="1">
        <v>2</v>
      </c>
      <c r="O122" s="1">
        <v>0</v>
      </c>
      <c r="P122" s="1">
        <v>0</v>
      </c>
      <c r="Q122" s="1">
        <v>6</v>
      </c>
      <c r="R122" s="1">
        <v>6</v>
      </c>
      <c r="S122" s="1">
        <v>1</v>
      </c>
      <c r="T122" s="1">
        <v>1</v>
      </c>
      <c r="V122" s="10" t="s">
        <v>711</v>
      </c>
      <c r="W122" s="1" t="s">
        <v>15</v>
      </c>
    </row>
    <row r="123" spans="11:23" ht="13.5">
      <c r="K123" s="10" t="s">
        <v>22</v>
      </c>
      <c r="L123" s="1">
        <v>2</v>
      </c>
      <c r="M123" s="1">
        <v>0</v>
      </c>
      <c r="N123" s="1">
        <v>2</v>
      </c>
      <c r="O123" s="1">
        <v>1</v>
      </c>
      <c r="P123" s="1">
        <v>0</v>
      </c>
      <c r="Q123" s="1">
        <v>13</v>
      </c>
      <c r="R123" s="1">
        <v>13</v>
      </c>
      <c r="S123" s="1">
        <v>2</v>
      </c>
      <c r="T123" s="1">
        <v>2</v>
      </c>
      <c r="V123" s="10" t="s">
        <v>712</v>
      </c>
      <c r="W123" s="1" t="s">
        <v>20</v>
      </c>
    </row>
    <row r="124" spans="11:23" ht="13.5">
      <c r="K124" s="10" t="s">
        <v>23</v>
      </c>
      <c r="L124" s="1">
        <v>3</v>
      </c>
      <c r="M124" s="1">
        <v>1</v>
      </c>
      <c r="N124" s="1">
        <v>3</v>
      </c>
      <c r="O124" s="1">
        <v>1</v>
      </c>
      <c r="P124" s="1">
        <v>1</v>
      </c>
      <c r="Q124" s="1">
        <v>20</v>
      </c>
      <c r="R124" s="1">
        <v>20</v>
      </c>
      <c r="S124" s="1">
        <v>3</v>
      </c>
      <c r="T124" s="1">
        <v>2</v>
      </c>
      <c r="V124" s="10" t="s">
        <v>713</v>
      </c>
      <c r="W124" s="1" t="s">
        <v>143</v>
      </c>
    </row>
    <row r="125" spans="11:23" ht="13.5">
      <c r="K125" s="10" t="s">
        <v>24</v>
      </c>
      <c r="L125" s="1">
        <v>3</v>
      </c>
      <c r="M125" s="1">
        <v>1</v>
      </c>
      <c r="N125" s="1">
        <v>3</v>
      </c>
      <c r="O125" s="1">
        <v>2</v>
      </c>
      <c r="P125" s="1">
        <v>1</v>
      </c>
      <c r="Q125" s="1">
        <v>27</v>
      </c>
      <c r="R125" s="1">
        <v>27</v>
      </c>
      <c r="S125" s="1">
        <v>3</v>
      </c>
      <c r="T125" s="1">
        <v>3</v>
      </c>
      <c r="V125" s="10" t="s">
        <v>714</v>
      </c>
      <c r="W125" s="1" t="s">
        <v>119</v>
      </c>
    </row>
    <row r="126" spans="10:23" ht="13.5">
      <c r="J126" s="27"/>
      <c r="K126" s="10" t="s">
        <v>25</v>
      </c>
      <c r="L126" s="1">
        <v>4</v>
      </c>
      <c r="M126" s="1">
        <v>1</v>
      </c>
      <c r="N126" s="1">
        <v>4</v>
      </c>
      <c r="O126" s="1">
        <v>2</v>
      </c>
      <c r="P126" s="1">
        <v>1</v>
      </c>
      <c r="Q126" s="1">
        <v>34</v>
      </c>
      <c r="R126" s="1">
        <v>34</v>
      </c>
      <c r="S126" s="1">
        <v>4</v>
      </c>
      <c r="T126" s="1">
        <v>4</v>
      </c>
      <c r="V126" s="10" t="s">
        <v>563</v>
      </c>
      <c r="W126" s="1" t="s">
        <v>21</v>
      </c>
    </row>
    <row r="127" spans="11:23" ht="13.5">
      <c r="K127" s="10" t="s">
        <v>26</v>
      </c>
      <c r="L127" s="1">
        <v>4</v>
      </c>
      <c r="M127" s="1">
        <v>2</v>
      </c>
      <c r="N127" s="1">
        <v>4</v>
      </c>
      <c r="O127" s="1">
        <v>3</v>
      </c>
      <c r="P127" s="1">
        <v>2</v>
      </c>
      <c r="Q127" s="1">
        <v>41</v>
      </c>
      <c r="R127" s="1">
        <v>41</v>
      </c>
      <c r="S127" s="1">
        <v>5</v>
      </c>
      <c r="T127" s="1">
        <v>4</v>
      </c>
      <c r="V127" s="10" t="s">
        <v>564</v>
      </c>
      <c r="W127" s="1" t="s">
        <v>14</v>
      </c>
    </row>
    <row r="128" spans="11:23" ht="13.5">
      <c r="K128" s="10" t="s">
        <v>27</v>
      </c>
      <c r="L128" s="1">
        <v>5</v>
      </c>
      <c r="M128" s="1">
        <v>2</v>
      </c>
      <c r="N128" s="1">
        <v>5</v>
      </c>
      <c r="O128" s="1">
        <v>4</v>
      </c>
      <c r="P128" s="1">
        <v>2</v>
      </c>
      <c r="Q128" s="1">
        <v>48</v>
      </c>
      <c r="R128" s="1">
        <v>48</v>
      </c>
      <c r="S128" s="1">
        <v>6</v>
      </c>
      <c r="T128" s="1">
        <v>5</v>
      </c>
      <c r="V128" s="10" t="s">
        <v>565</v>
      </c>
      <c r="W128" s="1" t="s">
        <v>19</v>
      </c>
    </row>
    <row r="129" spans="11:23" ht="13.5">
      <c r="K129" s="10" t="s">
        <v>28</v>
      </c>
      <c r="L129" s="1">
        <v>6</v>
      </c>
      <c r="M129" s="1">
        <v>2</v>
      </c>
      <c r="N129" s="1">
        <v>6</v>
      </c>
      <c r="O129" s="1">
        <v>4</v>
      </c>
      <c r="P129" s="1">
        <v>2</v>
      </c>
      <c r="Q129" s="1">
        <v>55</v>
      </c>
      <c r="R129" s="1">
        <v>55</v>
      </c>
      <c r="S129" s="1">
        <v>6</v>
      </c>
      <c r="T129" s="1">
        <v>6</v>
      </c>
      <c r="V129" s="10" t="s">
        <v>566</v>
      </c>
      <c r="W129" s="1" t="s">
        <v>141</v>
      </c>
    </row>
    <row r="130" spans="11:23" ht="13.5">
      <c r="K130" s="10" t="s">
        <v>29</v>
      </c>
      <c r="L130" s="1">
        <v>6</v>
      </c>
      <c r="M130" s="1">
        <v>3</v>
      </c>
      <c r="N130" s="1">
        <v>6</v>
      </c>
      <c r="O130" s="1">
        <v>5</v>
      </c>
      <c r="P130" s="1">
        <v>3</v>
      </c>
      <c r="Q130" s="1">
        <v>62</v>
      </c>
      <c r="R130" s="1">
        <v>62</v>
      </c>
      <c r="S130" s="1">
        <v>7</v>
      </c>
      <c r="T130" s="1">
        <v>6</v>
      </c>
      <c r="V130" s="10" t="s">
        <v>567</v>
      </c>
      <c r="W130" s="1" t="s">
        <v>15</v>
      </c>
    </row>
    <row r="131" spans="11:23" ht="13.5">
      <c r="K131" s="10" t="s">
        <v>30</v>
      </c>
      <c r="L131" s="1">
        <v>7</v>
      </c>
      <c r="M131" s="1">
        <v>3</v>
      </c>
      <c r="N131" s="1">
        <v>7</v>
      </c>
      <c r="O131" s="1">
        <v>5</v>
      </c>
      <c r="P131" s="1">
        <v>3</v>
      </c>
      <c r="Q131" s="1">
        <v>69</v>
      </c>
      <c r="R131" s="1">
        <v>69</v>
      </c>
      <c r="S131" s="1">
        <v>8</v>
      </c>
      <c r="T131" s="1">
        <v>7</v>
      </c>
      <c r="V131" s="10" t="s">
        <v>568</v>
      </c>
      <c r="W131" s="1" t="s">
        <v>17</v>
      </c>
    </row>
    <row r="132" spans="11:23" ht="13.5">
      <c r="K132" s="10" t="s">
        <v>425</v>
      </c>
      <c r="L132" s="1">
        <v>8</v>
      </c>
      <c r="M132" s="1">
        <v>4</v>
      </c>
      <c r="N132" s="1">
        <v>8</v>
      </c>
      <c r="O132" s="1">
        <v>7</v>
      </c>
      <c r="P132" s="1">
        <v>4</v>
      </c>
      <c r="Q132" s="1">
        <v>76</v>
      </c>
      <c r="R132" s="1">
        <v>76</v>
      </c>
      <c r="S132" s="1">
        <v>9</v>
      </c>
      <c r="T132" s="1">
        <v>8</v>
      </c>
      <c r="V132" s="10" t="s">
        <v>569</v>
      </c>
      <c r="W132" s="1" t="s">
        <v>14</v>
      </c>
    </row>
    <row r="133" spans="11:23" ht="13.5">
      <c r="K133" s="10" t="s">
        <v>426</v>
      </c>
      <c r="L133" s="1">
        <v>8</v>
      </c>
      <c r="M133" s="1">
        <v>4</v>
      </c>
      <c r="N133" s="1">
        <v>8</v>
      </c>
      <c r="O133" s="1">
        <v>8</v>
      </c>
      <c r="P133" s="1">
        <v>4</v>
      </c>
      <c r="Q133" s="1">
        <v>83</v>
      </c>
      <c r="R133" s="1">
        <v>83</v>
      </c>
      <c r="S133" s="1">
        <v>9</v>
      </c>
      <c r="T133" s="1">
        <v>9</v>
      </c>
      <c r="V133" s="10" t="s">
        <v>1209</v>
      </c>
      <c r="W133" s="1" t="s">
        <v>1314</v>
      </c>
    </row>
    <row r="134" spans="11:23" ht="13.5">
      <c r="K134" s="10" t="s">
        <v>427</v>
      </c>
      <c r="L134" s="1">
        <v>9</v>
      </c>
      <c r="M134" s="1">
        <v>5</v>
      </c>
      <c r="N134" s="1">
        <v>9</v>
      </c>
      <c r="O134" s="1">
        <v>8</v>
      </c>
      <c r="P134" s="1">
        <v>5</v>
      </c>
      <c r="Q134" s="1">
        <v>90</v>
      </c>
      <c r="R134" s="1">
        <v>90</v>
      </c>
      <c r="S134" s="1">
        <v>10</v>
      </c>
      <c r="T134" s="1">
        <v>9</v>
      </c>
      <c r="V134" s="10" t="s">
        <v>1210</v>
      </c>
      <c r="W134" s="1" t="s">
        <v>143</v>
      </c>
    </row>
    <row r="135" spans="11:23" ht="13.5">
      <c r="K135" s="10" t="s">
        <v>428</v>
      </c>
      <c r="L135" s="1">
        <v>10</v>
      </c>
      <c r="M135" s="1">
        <v>5</v>
      </c>
      <c r="N135" s="1">
        <v>10</v>
      </c>
      <c r="O135" s="1">
        <v>9</v>
      </c>
      <c r="P135" s="1">
        <v>5</v>
      </c>
      <c r="Q135" s="1">
        <v>97</v>
      </c>
      <c r="R135" s="1">
        <v>97</v>
      </c>
      <c r="S135" s="1">
        <v>11</v>
      </c>
      <c r="T135" s="1">
        <v>10</v>
      </c>
      <c r="V135" s="10" t="s">
        <v>1211</v>
      </c>
      <c r="W135" s="1" t="s">
        <v>15</v>
      </c>
    </row>
    <row r="136" spans="11:23" ht="13.5">
      <c r="K136" s="10" t="s">
        <v>429</v>
      </c>
      <c r="L136" s="1">
        <v>11</v>
      </c>
      <c r="M136" s="1">
        <v>6</v>
      </c>
      <c r="N136" s="1">
        <v>11</v>
      </c>
      <c r="O136" s="1">
        <v>9</v>
      </c>
      <c r="P136" s="1">
        <v>6</v>
      </c>
      <c r="Q136" s="1">
        <v>104</v>
      </c>
      <c r="R136" s="1">
        <v>104</v>
      </c>
      <c r="S136" s="1">
        <v>12</v>
      </c>
      <c r="T136" s="1">
        <v>11</v>
      </c>
      <c r="V136" s="10" t="s">
        <v>1212</v>
      </c>
      <c r="W136" s="1" t="s">
        <v>76</v>
      </c>
    </row>
    <row r="137" spans="11:23" ht="13.5">
      <c r="K137" s="10" t="s">
        <v>430</v>
      </c>
      <c r="L137" s="1">
        <v>11</v>
      </c>
      <c r="M137" s="1">
        <v>6</v>
      </c>
      <c r="N137" s="1">
        <v>11</v>
      </c>
      <c r="O137" s="1">
        <v>10</v>
      </c>
      <c r="P137" s="1">
        <v>6</v>
      </c>
      <c r="Q137" s="1">
        <v>111</v>
      </c>
      <c r="R137" s="1">
        <v>111</v>
      </c>
      <c r="S137" s="1">
        <v>12</v>
      </c>
      <c r="T137" s="1">
        <v>12</v>
      </c>
      <c r="V137" s="10" t="s">
        <v>1213</v>
      </c>
      <c r="W137" s="1" t="s">
        <v>1315</v>
      </c>
    </row>
    <row r="138" spans="11:23" ht="13.5">
      <c r="K138" s="10" t="s">
        <v>431</v>
      </c>
      <c r="L138" s="1">
        <v>12</v>
      </c>
      <c r="M138" s="1">
        <v>7</v>
      </c>
      <c r="N138" s="1">
        <v>12</v>
      </c>
      <c r="O138" s="1">
        <v>10</v>
      </c>
      <c r="P138" s="1">
        <v>7</v>
      </c>
      <c r="Q138" s="1">
        <v>118</v>
      </c>
      <c r="R138" s="1">
        <v>118</v>
      </c>
      <c r="S138" s="1">
        <v>13</v>
      </c>
      <c r="T138" s="1">
        <v>12</v>
      </c>
      <c r="V138" s="10" t="s">
        <v>1347</v>
      </c>
      <c r="W138" s="6" t="s">
        <v>1351</v>
      </c>
    </row>
    <row r="139" spans="11:23" ht="13.5">
      <c r="K139" s="10" t="s">
        <v>432</v>
      </c>
      <c r="L139" s="1">
        <v>12</v>
      </c>
      <c r="M139" s="1">
        <v>7</v>
      </c>
      <c r="N139" s="1">
        <v>12</v>
      </c>
      <c r="O139" s="1">
        <v>11</v>
      </c>
      <c r="P139" s="1">
        <v>7</v>
      </c>
      <c r="Q139" s="1">
        <v>125</v>
      </c>
      <c r="R139" s="1">
        <v>125</v>
      </c>
      <c r="S139" s="1">
        <v>14</v>
      </c>
      <c r="T139" s="1">
        <v>13</v>
      </c>
      <c r="V139" s="10" t="s">
        <v>1348</v>
      </c>
      <c r="W139" s="6" t="s">
        <v>1352</v>
      </c>
    </row>
    <row r="140" spans="11:23" ht="13.5">
      <c r="K140" s="10" t="s">
        <v>433</v>
      </c>
      <c r="L140" s="1">
        <v>13</v>
      </c>
      <c r="M140" s="1">
        <v>8</v>
      </c>
      <c r="N140" s="1">
        <v>13</v>
      </c>
      <c r="O140" s="1">
        <v>11</v>
      </c>
      <c r="P140" s="1">
        <v>8</v>
      </c>
      <c r="Q140" s="1">
        <v>132</v>
      </c>
      <c r="R140" s="1">
        <v>132</v>
      </c>
      <c r="S140" s="1">
        <v>15</v>
      </c>
      <c r="T140" s="1">
        <v>14</v>
      </c>
      <c r="V140" s="10" t="s">
        <v>1349</v>
      </c>
      <c r="W140" s="6" t="s">
        <v>1353</v>
      </c>
    </row>
    <row r="141" spans="11:23" ht="13.5">
      <c r="K141" s="10" t="s">
        <v>434</v>
      </c>
      <c r="L141" s="1">
        <v>14</v>
      </c>
      <c r="M141" s="1">
        <v>8</v>
      </c>
      <c r="N141" s="1">
        <v>14</v>
      </c>
      <c r="O141" s="1">
        <v>12</v>
      </c>
      <c r="P141" s="1">
        <v>8</v>
      </c>
      <c r="Q141" s="1">
        <v>139</v>
      </c>
      <c r="R141" s="1">
        <v>139</v>
      </c>
      <c r="S141" s="1">
        <v>16</v>
      </c>
      <c r="T141" s="1">
        <v>15</v>
      </c>
      <c r="V141" s="10" t="s">
        <v>1350</v>
      </c>
      <c r="W141" s="6" t="s">
        <v>1352</v>
      </c>
    </row>
    <row r="142" spans="11:20" ht="13.5">
      <c r="K142" s="10" t="s">
        <v>435</v>
      </c>
      <c r="L142" s="1">
        <v>2</v>
      </c>
      <c r="M142" s="1">
        <v>0</v>
      </c>
      <c r="N142" s="1">
        <v>0</v>
      </c>
      <c r="O142" s="1">
        <v>0</v>
      </c>
      <c r="P142" s="1">
        <v>2</v>
      </c>
      <c r="Q142" s="1">
        <v>6</v>
      </c>
      <c r="R142" s="1">
        <v>5</v>
      </c>
      <c r="S142" s="1">
        <v>1</v>
      </c>
      <c r="T142" s="1">
        <v>0</v>
      </c>
    </row>
    <row r="143" spans="11:20" ht="13.5">
      <c r="K143" s="10" t="s">
        <v>31</v>
      </c>
      <c r="L143" s="1">
        <v>2</v>
      </c>
      <c r="M143" s="1">
        <v>1</v>
      </c>
      <c r="N143" s="1">
        <v>0</v>
      </c>
      <c r="O143" s="1">
        <v>1</v>
      </c>
      <c r="P143" s="1">
        <v>2</v>
      </c>
      <c r="Q143" s="1">
        <v>12</v>
      </c>
      <c r="R143" s="1">
        <v>10</v>
      </c>
      <c r="S143" s="1">
        <v>2</v>
      </c>
      <c r="T143" s="1">
        <v>1</v>
      </c>
    </row>
    <row r="144" spans="11:20" ht="13.5">
      <c r="K144" s="10" t="s">
        <v>32</v>
      </c>
      <c r="L144" s="1">
        <v>3</v>
      </c>
      <c r="M144" s="1">
        <v>1</v>
      </c>
      <c r="N144" s="1">
        <v>1</v>
      </c>
      <c r="O144" s="1">
        <v>1</v>
      </c>
      <c r="P144" s="1">
        <v>3</v>
      </c>
      <c r="Q144" s="1">
        <v>18</v>
      </c>
      <c r="R144" s="1">
        <v>15</v>
      </c>
      <c r="S144" s="1">
        <v>3</v>
      </c>
      <c r="T144" s="1">
        <v>1</v>
      </c>
    </row>
    <row r="145" spans="11:20" ht="13.5">
      <c r="K145" s="10" t="s">
        <v>33</v>
      </c>
      <c r="L145" s="1">
        <v>3</v>
      </c>
      <c r="M145" s="1">
        <v>2</v>
      </c>
      <c r="N145" s="1">
        <v>1</v>
      </c>
      <c r="O145" s="1">
        <v>1</v>
      </c>
      <c r="P145" s="1">
        <v>4</v>
      </c>
      <c r="Q145" s="1">
        <v>24</v>
      </c>
      <c r="R145" s="1">
        <v>20</v>
      </c>
      <c r="S145" s="1">
        <v>3</v>
      </c>
      <c r="T145" s="1">
        <v>2</v>
      </c>
    </row>
    <row r="146" spans="11:20" ht="13.5">
      <c r="K146" s="10" t="s">
        <v>120</v>
      </c>
      <c r="L146" s="1">
        <v>4</v>
      </c>
      <c r="M146" s="1">
        <v>2</v>
      </c>
      <c r="N146" s="1">
        <v>1</v>
      </c>
      <c r="O146" s="1">
        <v>2</v>
      </c>
      <c r="P146" s="1">
        <v>5</v>
      </c>
      <c r="Q146" s="1">
        <v>31</v>
      </c>
      <c r="R146" s="1">
        <v>26</v>
      </c>
      <c r="S146" s="1">
        <v>4</v>
      </c>
      <c r="T146" s="1">
        <v>3</v>
      </c>
    </row>
    <row r="147" spans="11:20" ht="13.5">
      <c r="K147" s="10" t="s">
        <v>121</v>
      </c>
      <c r="L147" s="1">
        <v>5</v>
      </c>
      <c r="M147" s="1">
        <v>3</v>
      </c>
      <c r="N147" s="1">
        <v>2</v>
      </c>
      <c r="O147" s="1">
        <v>2</v>
      </c>
      <c r="P147" s="1">
        <v>5</v>
      </c>
      <c r="Q147" s="1">
        <v>37</v>
      </c>
      <c r="R147" s="1">
        <v>31</v>
      </c>
      <c r="S147" s="1">
        <v>5</v>
      </c>
      <c r="T147" s="1">
        <v>3</v>
      </c>
    </row>
    <row r="148" spans="11:20" ht="13.5">
      <c r="K148" s="10" t="s">
        <v>122</v>
      </c>
      <c r="L148" s="1">
        <v>5</v>
      </c>
      <c r="M148" s="1">
        <v>3</v>
      </c>
      <c r="N148" s="1">
        <v>2</v>
      </c>
      <c r="O148" s="1">
        <v>3</v>
      </c>
      <c r="P148" s="1">
        <v>6</v>
      </c>
      <c r="Q148" s="1">
        <v>43</v>
      </c>
      <c r="R148" s="1">
        <v>36</v>
      </c>
      <c r="S148" s="1">
        <v>6</v>
      </c>
      <c r="T148" s="1">
        <v>4</v>
      </c>
    </row>
    <row r="149" spans="11:20" ht="13.5">
      <c r="K149" s="10" t="s">
        <v>123</v>
      </c>
      <c r="L149" s="1">
        <v>6</v>
      </c>
      <c r="M149" s="1">
        <v>4</v>
      </c>
      <c r="N149" s="1">
        <v>3</v>
      </c>
      <c r="O149" s="1">
        <v>3</v>
      </c>
      <c r="P149" s="1">
        <v>7</v>
      </c>
      <c r="Q149" s="1">
        <v>49</v>
      </c>
      <c r="R149" s="1">
        <v>41</v>
      </c>
      <c r="S149" s="1">
        <v>6</v>
      </c>
      <c r="T149" s="1">
        <v>5</v>
      </c>
    </row>
    <row r="150" spans="11:20" ht="13.5">
      <c r="K150" s="10" t="s">
        <v>124</v>
      </c>
      <c r="L150" s="1">
        <v>6</v>
      </c>
      <c r="M150" s="1">
        <v>4</v>
      </c>
      <c r="N150" s="1">
        <v>3</v>
      </c>
      <c r="O150" s="1">
        <v>4</v>
      </c>
      <c r="P150" s="1">
        <v>8</v>
      </c>
      <c r="Q150" s="1">
        <v>55</v>
      </c>
      <c r="R150" s="1">
        <v>46</v>
      </c>
      <c r="S150" s="1">
        <v>7</v>
      </c>
      <c r="T150" s="1">
        <v>5</v>
      </c>
    </row>
    <row r="151" spans="11:20" ht="13.5">
      <c r="K151" s="10" t="s">
        <v>125</v>
      </c>
      <c r="L151" s="1">
        <v>7</v>
      </c>
      <c r="M151" s="1">
        <v>5</v>
      </c>
      <c r="N151" s="1">
        <v>4</v>
      </c>
      <c r="O151" s="1">
        <v>4</v>
      </c>
      <c r="P151" s="1">
        <v>9</v>
      </c>
      <c r="Q151" s="1">
        <v>62</v>
      </c>
      <c r="R151" s="1">
        <v>52</v>
      </c>
      <c r="S151" s="1">
        <v>8</v>
      </c>
      <c r="T151" s="1">
        <v>6</v>
      </c>
    </row>
    <row r="152" spans="11:20" ht="13.5">
      <c r="K152" s="10" t="s">
        <v>436</v>
      </c>
      <c r="L152" s="1">
        <v>8</v>
      </c>
      <c r="M152" s="1">
        <v>6</v>
      </c>
      <c r="N152" s="1">
        <v>5</v>
      </c>
      <c r="O152" s="1">
        <v>5</v>
      </c>
      <c r="P152" s="1">
        <v>11</v>
      </c>
      <c r="Q152" s="1">
        <v>69</v>
      </c>
      <c r="R152" s="1">
        <v>58</v>
      </c>
      <c r="S152" s="1">
        <v>9</v>
      </c>
      <c r="T152" s="1">
        <v>7</v>
      </c>
    </row>
    <row r="153" spans="11:20" ht="13.5">
      <c r="K153" s="10" t="s">
        <v>437</v>
      </c>
      <c r="L153" s="1">
        <v>8</v>
      </c>
      <c r="M153" s="1">
        <v>6</v>
      </c>
      <c r="N153" s="1">
        <v>5</v>
      </c>
      <c r="O153" s="1">
        <v>5</v>
      </c>
      <c r="P153" s="1">
        <v>11</v>
      </c>
      <c r="Q153" s="1">
        <v>76</v>
      </c>
      <c r="R153" s="1">
        <v>64</v>
      </c>
      <c r="S153" s="1">
        <v>9</v>
      </c>
      <c r="T153" s="1">
        <v>7</v>
      </c>
    </row>
    <row r="154" spans="11:20" ht="13.5">
      <c r="K154" s="10" t="s">
        <v>438</v>
      </c>
      <c r="L154" s="1">
        <v>9</v>
      </c>
      <c r="M154" s="1">
        <v>7</v>
      </c>
      <c r="N154" s="1">
        <v>6</v>
      </c>
      <c r="O154" s="1">
        <v>6</v>
      </c>
      <c r="P154" s="1">
        <v>13</v>
      </c>
      <c r="Q154" s="1">
        <v>83</v>
      </c>
      <c r="R154" s="1">
        <v>70</v>
      </c>
      <c r="S154" s="1">
        <v>10</v>
      </c>
      <c r="T154" s="1">
        <v>8</v>
      </c>
    </row>
    <row r="155" spans="11:20" ht="13.5">
      <c r="K155" s="10" t="s">
        <v>439</v>
      </c>
      <c r="L155" s="1">
        <v>9</v>
      </c>
      <c r="M155" s="1">
        <v>7</v>
      </c>
      <c r="N155" s="1">
        <v>6</v>
      </c>
      <c r="O155" s="1">
        <v>6</v>
      </c>
      <c r="P155" s="1">
        <v>13</v>
      </c>
      <c r="Q155" s="1">
        <v>90</v>
      </c>
      <c r="R155" s="1">
        <v>76</v>
      </c>
      <c r="S155" s="1">
        <v>11</v>
      </c>
      <c r="T155" s="1">
        <v>9</v>
      </c>
    </row>
    <row r="156" spans="11:20" ht="13.5">
      <c r="K156" s="10" t="s">
        <v>440</v>
      </c>
      <c r="L156" s="1">
        <v>10</v>
      </c>
      <c r="M156" s="1">
        <v>8</v>
      </c>
      <c r="N156" s="1">
        <v>6</v>
      </c>
      <c r="O156" s="1">
        <v>7</v>
      </c>
      <c r="P156" s="1">
        <v>15</v>
      </c>
      <c r="Q156" s="1">
        <v>97</v>
      </c>
      <c r="R156" s="1">
        <v>82</v>
      </c>
      <c r="S156" s="1">
        <v>12</v>
      </c>
      <c r="T156" s="1">
        <v>9</v>
      </c>
    </row>
    <row r="157" spans="11:20" ht="13.5">
      <c r="K157" s="10" t="s">
        <v>441</v>
      </c>
      <c r="L157" s="1">
        <v>10</v>
      </c>
      <c r="M157" s="1">
        <v>8</v>
      </c>
      <c r="N157" s="1">
        <v>7</v>
      </c>
      <c r="O157" s="1">
        <v>7</v>
      </c>
      <c r="P157" s="1">
        <v>16</v>
      </c>
      <c r="Q157" s="1">
        <v>104</v>
      </c>
      <c r="R157" s="1">
        <v>88</v>
      </c>
      <c r="S157" s="1">
        <v>12</v>
      </c>
      <c r="T157" s="1">
        <v>10</v>
      </c>
    </row>
    <row r="158" spans="11:20" ht="13.5">
      <c r="K158" s="10" t="s">
        <v>442</v>
      </c>
      <c r="L158" s="1">
        <v>11</v>
      </c>
      <c r="M158" s="1">
        <v>9</v>
      </c>
      <c r="N158" s="1">
        <v>7</v>
      </c>
      <c r="O158" s="1">
        <v>8</v>
      </c>
      <c r="P158" s="1">
        <v>18</v>
      </c>
      <c r="Q158" s="1">
        <v>111</v>
      </c>
      <c r="R158" s="1">
        <v>94</v>
      </c>
      <c r="S158" s="1">
        <v>13</v>
      </c>
      <c r="T158" s="1">
        <v>11</v>
      </c>
    </row>
    <row r="159" spans="11:20" ht="13.5">
      <c r="K159" s="10" t="s">
        <v>443</v>
      </c>
      <c r="L159" s="1">
        <v>12</v>
      </c>
      <c r="M159" s="1">
        <v>10</v>
      </c>
      <c r="N159" s="1">
        <v>8</v>
      </c>
      <c r="O159" s="1">
        <v>8</v>
      </c>
      <c r="P159" s="1">
        <v>19</v>
      </c>
      <c r="Q159" s="1">
        <v>118</v>
      </c>
      <c r="R159" s="1">
        <v>100</v>
      </c>
      <c r="S159" s="1">
        <v>14</v>
      </c>
      <c r="T159" s="1">
        <v>11</v>
      </c>
    </row>
    <row r="160" spans="11:20" ht="13.5">
      <c r="K160" s="10" t="s">
        <v>444</v>
      </c>
      <c r="L160" s="1">
        <v>13</v>
      </c>
      <c r="M160" s="1">
        <v>11</v>
      </c>
      <c r="N160" s="1">
        <v>8</v>
      </c>
      <c r="O160" s="1">
        <v>9</v>
      </c>
      <c r="P160" s="1">
        <v>21</v>
      </c>
      <c r="Q160" s="1">
        <v>125</v>
      </c>
      <c r="R160" s="1">
        <v>106</v>
      </c>
      <c r="S160" s="1">
        <v>15</v>
      </c>
      <c r="T160" s="1">
        <v>12</v>
      </c>
    </row>
    <row r="161" spans="11:20" ht="13.5">
      <c r="K161" s="10" t="s">
        <v>445</v>
      </c>
      <c r="L161" s="1">
        <v>14</v>
      </c>
      <c r="M161" s="1">
        <v>12</v>
      </c>
      <c r="N161" s="1">
        <v>9</v>
      </c>
      <c r="O161" s="1">
        <v>9</v>
      </c>
      <c r="P161" s="1">
        <v>22</v>
      </c>
      <c r="Q161" s="1">
        <v>132</v>
      </c>
      <c r="R161" s="1">
        <v>112</v>
      </c>
      <c r="S161" s="1">
        <v>16</v>
      </c>
      <c r="T161" s="1">
        <v>13</v>
      </c>
    </row>
    <row r="162" spans="11:20" ht="13.5">
      <c r="K162" s="10" t="s">
        <v>446</v>
      </c>
      <c r="L162" s="1">
        <v>1</v>
      </c>
      <c r="M162" s="1">
        <v>1</v>
      </c>
      <c r="N162" s="1">
        <v>0</v>
      </c>
      <c r="O162" s="1">
        <v>0</v>
      </c>
      <c r="P162" s="1">
        <v>1</v>
      </c>
      <c r="Q162" s="1">
        <v>6</v>
      </c>
      <c r="R162" s="1">
        <v>5</v>
      </c>
      <c r="S162" s="1">
        <v>2</v>
      </c>
      <c r="T162" s="1">
        <v>0</v>
      </c>
    </row>
    <row r="163" spans="11:20" ht="13.5">
      <c r="K163" s="10" t="s">
        <v>126</v>
      </c>
      <c r="L163" s="1">
        <v>2</v>
      </c>
      <c r="M163" s="1">
        <v>1</v>
      </c>
      <c r="N163" s="1">
        <v>0</v>
      </c>
      <c r="O163" s="1">
        <v>1</v>
      </c>
      <c r="P163" s="1">
        <v>2</v>
      </c>
      <c r="Q163" s="1">
        <v>12</v>
      </c>
      <c r="R163" s="1">
        <v>10</v>
      </c>
      <c r="S163" s="1">
        <v>3</v>
      </c>
      <c r="T163" s="1">
        <v>0</v>
      </c>
    </row>
    <row r="164" spans="11:20" ht="13.5">
      <c r="K164" s="10" t="s">
        <v>127</v>
      </c>
      <c r="L164" s="1">
        <v>3</v>
      </c>
      <c r="M164" s="1">
        <v>2</v>
      </c>
      <c r="N164" s="1">
        <v>1</v>
      </c>
      <c r="O164" s="1">
        <v>1</v>
      </c>
      <c r="P164" s="1">
        <v>3</v>
      </c>
      <c r="Q164" s="1">
        <v>18</v>
      </c>
      <c r="R164" s="1">
        <v>15</v>
      </c>
      <c r="S164" s="1">
        <v>4</v>
      </c>
      <c r="T164" s="1">
        <v>0</v>
      </c>
    </row>
    <row r="165" spans="11:20" ht="13.5">
      <c r="K165" s="10" t="s">
        <v>128</v>
      </c>
      <c r="L165" s="1">
        <v>3</v>
      </c>
      <c r="M165" s="1">
        <v>2</v>
      </c>
      <c r="N165" s="1">
        <v>1</v>
      </c>
      <c r="O165" s="1">
        <v>2</v>
      </c>
      <c r="P165" s="1">
        <v>4</v>
      </c>
      <c r="Q165" s="1">
        <v>24</v>
      </c>
      <c r="R165" s="1">
        <v>20</v>
      </c>
      <c r="S165" s="1">
        <v>5</v>
      </c>
      <c r="T165" s="1">
        <v>1</v>
      </c>
    </row>
    <row r="166" spans="11:20" ht="13.5">
      <c r="K166" s="10" t="s">
        <v>129</v>
      </c>
      <c r="L166" s="1">
        <v>4</v>
      </c>
      <c r="M166" s="1">
        <v>3</v>
      </c>
      <c r="N166" s="1">
        <v>1</v>
      </c>
      <c r="O166" s="1">
        <v>2</v>
      </c>
      <c r="P166" s="1">
        <v>5</v>
      </c>
      <c r="Q166" s="1">
        <v>31</v>
      </c>
      <c r="R166" s="1">
        <v>25</v>
      </c>
      <c r="S166" s="1">
        <v>6</v>
      </c>
      <c r="T166" s="1">
        <v>1</v>
      </c>
    </row>
    <row r="167" spans="11:20" ht="13.5">
      <c r="K167" s="10" t="s">
        <v>130</v>
      </c>
      <c r="L167" s="1">
        <v>5</v>
      </c>
      <c r="M167" s="1">
        <v>4</v>
      </c>
      <c r="N167" s="1">
        <v>2</v>
      </c>
      <c r="O167" s="1">
        <v>3</v>
      </c>
      <c r="P167" s="1">
        <v>6</v>
      </c>
      <c r="Q167" s="1">
        <v>37</v>
      </c>
      <c r="R167" s="1">
        <v>30</v>
      </c>
      <c r="S167" s="1">
        <v>7</v>
      </c>
      <c r="T167" s="1">
        <v>1</v>
      </c>
    </row>
    <row r="168" spans="11:20" ht="13.5">
      <c r="K168" s="10" t="s">
        <v>131</v>
      </c>
      <c r="L168" s="1">
        <v>5</v>
      </c>
      <c r="M168" s="1">
        <v>4</v>
      </c>
      <c r="N168" s="1">
        <v>2</v>
      </c>
      <c r="O168" s="1">
        <v>3</v>
      </c>
      <c r="P168" s="1">
        <v>7</v>
      </c>
      <c r="Q168" s="1">
        <v>43</v>
      </c>
      <c r="R168" s="1">
        <v>35</v>
      </c>
      <c r="S168" s="1">
        <v>8</v>
      </c>
      <c r="T168" s="1">
        <v>2</v>
      </c>
    </row>
    <row r="169" spans="11:20" ht="13.5">
      <c r="K169" s="10" t="s">
        <v>132</v>
      </c>
      <c r="L169" s="1">
        <v>6</v>
      </c>
      <c r="M169" s="1">
        <v>5</v>
      </c>
      <c r="N169" s="1">
        <v>2</v>
      </c>
      <c r="O169" s="1">
        <v>4</v>
      </c>
      <c r="P169" s="1">
        <v>8</v>
      </c>
      <c r="Q169" s="1">
        <v>49</v>
      </c>
      <c r="R169" s="1">
        <v>40</v>
      </c>
      <c r="S169" s="1">
        <v>9</v>
      </c>
      <c r="T169" s="1">
        <v>2</v>
      </c>
    </row>
    <row r="170" spans="11:20" ht="13.5">
      <c r="K170" s="10" t="s">
        <v>133</v>
      </c>
      <c r="L170" s="1">
        <v>6</v>
      </c>
      <c r="M170" s="1">
        <v>5</v>
      </c>
      <c r="N170" s="1">
        <v>3</v>
      </c>
      <c r="O170" s="1">
        <v>4</v>
      </c>
      <c r="P170" s="1">
        <v>9</v>
      </c>
      <c r="Q170" s="1">
        <v>56</v>
      </c>
      <c r="R170" s="1">
        <v>45</v>
      </c>
      <c r="S170" s="1">
        <v>10</v>
      </c>
      <c r="T170" s="1">
        <v>2</v>
      </c>
    </row>
    <row r="171" spans="11:20" ht="13.5">
      <c r="K171" s="10" t="s">
        <v>134</v>
      </c>
      <c r="L171" s="1">
        <v>7</v>
      </c>
      <c r="M171" s="1">
        <v>6</v>
      </c>
      <c r="N171" s="1">
        <v>3</v>
      </c>
      <c r="O171" s="1">
        <v>5</v>
      </c>
      <c r="P171" s="1">
        <v>10</v>
      </c>
      <c r="Q171" s="1">
        <v>63</v>
      </c>
      <c r="R171" s="1">
        <v>50</v>
      </c>
      <c r="S171" s="1">
        <v>12</v>
      </c>
      <c r="T171" s="1">
        <v>3</v>
      </c>
    </row>
    <row r="172" spans="11:20" ht="13.5">
      <c r="K172" s="10" t="s">
        <v>447</v>
      </c>
      <c r="L172" s="1">
        <v>8</v>
      </c>
      <c r="M172" s="1">
        <v>6</v>
      </c>
      <c r="N172" s="1">
        <v>3</v>
      </c>
      <c r="O172" s="1">
        <v>5</v>
      </c>
      <c r="P172" s="1">
        <v>11</v>
      </c>
      <c r="Q172" s="1">
        <v>70</v>
      </c>
      <c r="R172" s="1">
        <v>55</v>
      </c>
      <c r="S172" s="1">
        <v>12</v>
      </c>
      <c r="T172" s="1">
        <v>3</v>
      </c>
    </row>
    <row r="173" spans="11:20" ht="13.5">
      <c r="K173" s="10" t="s">
        <v>448</v>
      </c>
      <c r="L173" s="1">
        <v>8</v>
      </c>
      <c r="M173" s="1">
        <v>7</v>
      </c>
      <c r="N173" s="1">
        <v>4</v>
      </c>
      <c r="O173" s="1">
        <v>6</v>
      </c>
      <c r="P173" s="1">
        <v>12</v>
      </c>
      <c r="Q173" s="1">
        <v>77</v>
      </c>
      <c r="R173" s="1">
        <v>60</v>
      </c>
      <c r="S173" s="1">
        <v>13</v>
      </c>
      <c r="T173" s="1">
        <v>3</v>
      </c>
    </row>
    <row r="174" spans="11:20" ht="13.5">
      <c r="K174" s="10" t="s">
        <v>449</v>
      </c>
      <c r="L174" s="1">
        <v>9</v>
      </c>
      <c r="M174" s="1">
        <v>8</v>
      </c>
      <c r="N174" s="1">
        <v>4</v>
      </c>
      <c r="O174" s="1">
        <v>6</v>
      </c>
      <c r="P174" s="1">
        <v>13</v>
      </c>
      <c r="Q174" s="1">
        <v>84</v>
      </c>
      <c r="R174" s="1">
        <v>65</v>
      </c>
      <c r="S174" s="1">
        <v>14</v>
      </c>
      <c r="T174" s="1">
        <v>4</v>
      </c>
    </row>
    <row r="175" spans="11:20" ht="13.5">
      <c r="K175" s="10" t="s">
        <v>450</v>
      </c>
      <c r="L175" s="1">
        <v>10</v>
      </c>
      <c r="M175" s="1">
        <v>8</v>
      </c>
      <c r="N175" s="1">
        <v>4</v>
      </c>
      <c r="O175" s="1">
        <v>7</v>
      </c>
      <c r="P175" s="1">
        <v>14</v>
      </c>
      <c r="Q175" s="1">
        <v>91</v>
      </c>
      <c r="R175" s="1">
        <v>70</v>
      </c>
      <c r="S175" s="1">
        <v>15</v>
      </c>
      <c r="T175" s="1">
        <v>4</v>
      </c>
    </row>
    <row r="176" spans="11:20" ht="13.5">
      <c r="K176" s="10" t="s">
        <v>451</v>
      </c>
      <c r="L176" s="1">
        <v>10</v>
      </c>
      <c r="M176" s="1">
        <v>9</v>
      </c>
      <c r="N176" s="1">
        <v>5</v>
      </c>
      <c r="O176" s="1">
        <v>7</v>
      </c>
      <c r="P176" s="1">
        <v>15</v>
      </c>
      <c r="Q176" s="1">
        <v>98</v>
      </c>
      <c r="R176" s="1">
        <v>75</v>
      </c>
      <c r="S176" s="1">
        <v>16</v>
      </c>
      <c r="T176" s="1">
        <v>4</v>
      </c>
    </row>
    <row r="177" spans="11:20" ht="13.5">
      <c r="K177" s="10" t="s">
        <v>452</v>
      </c>
      <c r="L177" s="1">
        <v>11</v>
      </c>
      <c r="M177" s="1">
        <v>9</v>
      </c>
      <c r="N177" s="1">
        <v>5</v>
      </c>
      <c r="O177" s="1">
        <v>8</v>
      </c>
      <c r="P177" s="1">
        <v>16</v>
      </c>
      <c r="Q177" s="1">
        <v>105</v>
      </c>
      <c r="R177" s="1">
        <v>80</v>
      </c>
      <c r="S177" s="1">
        <v>17</v>
      </c>
      <c r="T177" s="1">
        <v>5</v>
      </c>
    </row>
    <row r="178" spans="11:20" ht="13.5">
      <c r="K178" s="10" t="s">
        <v>453</v>
      </c>
      <c r="L178" s="1">
        <v>11</v>
      </c>
      <c r="M178" s="1">
        <v>10</v>
      </c>
      <c r="N178" s="1">
        <v>5</v>
      </c>
      <c r="O178" s="1">
        <v>8</v>
      </c>
      <c r="P178" s="1">
        <v>17</v>
      </c>
      <c r="Q178" s="1">
        <v>112</v>
      </c>
      <c r="R178" s="1">
        <v>85</v>
      </c>
      <c r="S178" s="1">
        <v>18</v>
      </c>
      <c r="T178" s="1">
        <v>5</v>
      </c>
    </row>
    <row r="179" spans="11:20" ht="13.5">
      <c r="K179" s="10" t="s">
        <v>454</v>
      </c>
      <c r="L179" s="1">
        <v>12</v>
      </c>
      <c r="M179" s="1">
        <v>10</v>
      </c>
      <c r="N179" s="1">
        <v>6</v>
      </c>
      <c r="O179" s="1">
        <v>9</v>
      </c>
      <c r="P179" s="1">
        <v>18</v>
      </c>
      <c r="Q179" s="1">
        <v>119</v>
      </c>
      <c r="R179" s="1">
        <v>90</v>
      </c>
      <c r="S179" s="1">
        <v>19</v>
      </c>
      <c r="T179" s="1">
        <v>5</v>
      </c>
    </row>
    <row r="180" spans="11:20" ht="13.5">
      <c r="K180" s="10" t="s">
        <v>455</v>
      </c>
      <c r="L180" s="1">
        <v>13</v>
      </c>
      <c r="M180" s="1">
        <v>11</v>
      </c>
      <c r="N180" s="1">
        <v>6</v>
      </c>
      <c r="O180" s="1">
        <v>9</v>
      </c>
      <c r="P180" s="1">
        <v>19</v>
      </c>
      <c r="Q180" s="1">
        <v>126</v>
      </c>
      <c r="R180" s="1">
        <v>95</v>
      </c>
      <c r="S180" s="1">
        <v>20</v>
      </c>
      <c r="T180" s="1">
        <v>6</v>
      </c>
    </row>
    <row r="181" spans="11:20" ht="13.5">
      <c r="K181" s="10" t="s">
        <v>456</v>
      </c>
      <c r="L181" s="1">
        <v>13</v>
      </c>
      <c r="M181" s="1">
        <v>12</v>
      </c>
      <c r="N181" s="1">
        <v>7</v>
      </c>
      <c r="O181" s="1">
        <v>10</v>
      </c>
      <c r="P181" s="1">
        <v>20</v>
      </c>
      <c r="Q181" s="1">
        <v>133</v>
      </c>
      <c r="R181" s="1">
        <v>100</v>
      </c>
      <c r="S181" s="1">
        <v>21</v>
      </c>
      <c r="T181" s="1">
        <v>6</v>
      </c>
    </row>
    <row r="182" spans="11:20" ht="13.5">
      <c r="K182" s="10" t="s">
        <v>457</v>
      </c>
      <c r="L182" s="1">
        <v>1</v>
      </c>
      <c r="M182" s="1">
        <v>0</v>
      </c>
      <c r="N182" s="1">
        <v>1</v>
      </c>
      <c r="O182" s="1">
        <v>1</v>
      </c>
      <c r="P182" s="1">
        <v>0</v>
      </c>
      <c r="Q182" s="1">
        <v>7</v>
      </c>
      <c r="R182" s="1">
        <v>6</v>
      </c>
      <c r="S182" s="1">
        <v>1</v>
      </c>
      <c r="T182" s="1">
        <v>1</v>
      </c>
    </row>
    <row r="183" spans="11:20" ht="13.5">
      <c r="K183" s="10" t="s">
        <v>74</v>
      </c>
      <c r="L183" s="1">
        <v>2</v>
      </c>
      <c r="M183" s="1">
        <v>1</v>
      </c>
      <c r="N183" s="1">
        <v>2</v>
      </c>
      <c r="O183" s="1">
        <v>2</v>
      </c>
      <c r="P183" s="1">
        <v>1</v>
      </c>
      <c r="Q183" s="1">
        <v>14</v>
      </c>
      <c r="R183" s="1">
        <v>12</v>
      </c>
      <c r="S183" s="1">
        <v>2</v>
      </c>
      <c r="T183" s="1">
        <v>2</v>
      </c>
    </row>
    <row r="184" spans="11:20" ht="13.5">
      <c r="K184" s="10" t="s">
        <v>75</v>
      </c>
      <c r="L184" s="1">
        <v>3</v>
      </c>
      <c r="M184" s="1">
        <v>1</v>
      </c>
      <c r="N184" s="1">
        <v>2</v>
      </c>
      <c r="O184" s="1">
        <v>2</v>
      </c>
      <c r="P184" s="1">
        <v>2</v>
      </c>
      <c r="Q184" s="1">
        <v>21</v>
      </c>
      <c r="R184" s="1">
        <v>18</v>
      </c>
      <c r="S184" s="1">
        <v>2</v>
      </c>
      <c r="T184" s="1">
        <v>2</v>
      </c>
    </row>
    <row r="185" spans="11:20" ht="13.5">
      <c r="K185" s="10" t="s">
        <v>67</v>
      </c>
      <c r="L185" s="1">
        <v>3</v>
      </c>
      <c r="M185" s="1">
        <v>2</v>
      </c>
      <c r="N185" s="1">
        <v>3</v>
      </c>
      <c r="O185" s="1">
        <v>3</v>
      </c>
      <c r="P185" s="1">
        <v>2</v>
      </c>
      <c r="Q185" s="1">
        <v>28</v>
      </c>
      <c r="R185" s="1">
        <v>24</v>
      </c>
      <c r="S185" s="1">
        <v>3</v>
      </c>
      <c r="T185" s="1">
        <v>3</v>
      </c>
    </row>
    <row r="186" spans="11:20" ht="13.5">
      <c r="K186" s="10" t="s">
        <v>68</v>
      </c>
      <c r="L186" s="1">
        <v>4</v>
      </c>
      <c r="M186" s="1">
        <v>2</v>
      </c>
      <c r="N186" s="1">
        <v>3</v>
      </c>
      <c r="O186" s="1">
        <v>3</v>
      </c>
      <c r="P186" s="1">
        <v>3</v>
      </c>
      <c r="Q186" s="1">
        <v>36</v>
      </c>
      <c r="R186" s="1">
        <v>31</v>
      </c>
      <c r="S186" s="1">
        <v>3</v>
      </c>
      <c r="T186" s="1">
        <v>3</v>
      </c>
    </row>
    <row r="187" spans="11:20" ht="13.5">
      <c r="K187" s="10" t="s">
        <v>69</v>
      </c>
      <c r="L187" s="1">
        <v>4</v>
      </c>
      <c r="M187" s="1">
        <v>2</v>
      </c>
      <c r="N187" s="1">
        <v>4</v>
      </c>
      <c r="O187" s="1">
        <v>4</v>
      </c>
      <c r="P187" s="1">
        <v>3</v>
      </c>
      <c r="Q187" s="1">
        <v>43</v>
      </c>
      <c r="R187" s="1">
        <v>37</v>
      </c>
      <c r="S187" s="1">
        <v>4</v>
      </c>
      <c r="T187" s="1">
        <v>4</v>
      </c>
    </row>
    <row r="188" spans="11:20" ht="13.5">
      <c r="K188" s="10" t="s">
        <v>70</v>
      </c>
      <c r="L188" s="1">
        <v>5</v>
      </c>
      <c r="M188" s="1">
        <v>3</v>
      </c>
      <c r="N188" s="1">
        <v>4</v>
      </c>
      <c r="O188" s="1">
        <v>4</v>
      </c>
      <c r="P188" s="1">
        <v>4</v>
      </c>
      <c r="Q188" s="1">
        <v>50</v>
      </c>
      <c r="R188" s="1">
        <v>43</v>
      </c>
      <c r="S188" s="1">
        <v>4</v>
      </c>
      <c r="T188" s="1">
        <v>4</v>
      </c>
    </row>
    <row r="189" spans="11:20" ht="13.5">
      <c r="K189" s="10" t="s">
        <v>71</v>
      </c>
      <c r="L189" s="1">
        <v>5</v>
      </c>
      <c r="M189" s="1">
        <v>3</v>
      </c>
      <c r="N189" s="1">
        <v>5</v>
      </c>
      <c r="O189" s="1">
        <v>5</v>
      </c>
      <c r="P189" s="1">
        <v>4</v>
      </c>
      <c r="Q189" s="1">
        <v>57</v>
      </c>
      <c r="R189" s="1">
        <v>49</v>
      </c>
      <c r="S189" s="1">
        <v>5</v>
      </c>
      <c r="T189" s="1">
        <v>5</v>
      </c>
    </row>
    <row r="190" spans="11:20" ht="13.5">
      <c r="K190" s="10" t="s">
        <v>72</v>
      </c>
      <c r="L190" s="1">
        <v>6</v>
      </c>
      <c r="M190" s="1">
        <v>4</v>
      </c>
      <c r="N190" s="1">
        <v>5</v>
      </c>
      <c r="O190" s="1">
        <v>5</v>
      </c>
      <c r="P190" s="1">
        <v>5</v>
      </c>
      <c r="Q190" s="1">
        <v>64</v>
      </c>
      <c r="R190" s="1">
        <v>55</v>
      </c>
      <c r="S190" s="1">
        <v>5</v>
      </c>
      <c r="T190" s="1">
        <v>5</v>
      </c>
    </row>
    <row r="191" spans="11:20" ht="13.5">
      <c r="K191" s="10" t="s">
        <v>73</v>
      </c>
      <c r="L191" s="1">
        <v>7</v>
      </c>
      <c r="M191" s="1">
        <v>5</v>
      </c>
      <c r="N191" s="1">
        <v>6</v>
      </c>
      <c r="O191" s="1">
        <v>6</v>
      </c>
      <c r="P191" s="1">
        <v>5</v>
      </c>
      <c r="Q191" s="1">
        <v>72</v>
      </c>
      <c r="R191" s="1">
        <v>62</v>
      </c>
      <c r="S191" s="1">
        <v>6</v>
      </c>
      <c r="T191" s="1">
        <v>6</v>
      </c>
    </row>
    <row r="192" spans="11:20" ht="13.5">
      <c r="K192" s="10" t="s">
        <v>458</v>
      </c>
      <c r="L192" s="1">
        <v>7</v>
      </c>
      <c r="M192" s="1">
        <v>6</v>
      </c>
      <c r="N192" s="1">
        <v>6</v>
      </c>
      <c r="O192" s="1">
        <v>6</v>
      </c>
      <c r="P192" s="1">
        <v>5</v>
      </c>
      <c r="Q192" s="1">
        <v>80</v>
      </c>
      <c r="R192" s="1">
        <v>69</v>
      </c>
      <c r="S192" s="1">
        <v>7</v>
      </c>
      <c r="T192" s="1">
        <v>7</v>
      </c>
    </row>
    <row r="193" spans="11:20" ht="13.5">
      <c r="K193" s="10" t="s">
        <v>459</v>
      </c>
      <c r="L193" s="1">
        <v>7</v>
      </c>
      <c r="M193" s="1">
        <v>6</v>
      </c>
      <c r="N193" s="1">
        <v>7</v>
      </c>
      <c r="O193" s="1">
        <v>6</v>
      </c>
      <c r="P193" s="1">
        <v>5</v>
      </c>
      <c r="Q193" s="1">
        <v>88</v>
      </c>
      <c r="R193" s="1">
        <v>76</v>
      </c>
      <c r="S193" s="1">
        <v>7</v>
      </c>
      <c r="T193" s="1">
        <v>7</v>
      </c>
    </row>
    <row r="194" spans="11:20" ht="13.5">
      <c r="K194" s="10" t="s">
        <v>460</v>
      </c>
      <c r="L194" s="1">
        <v>7</v>
      </c>
      <c r="M194" s="1">
        <v>7</v>
      </c>
      <c r="N194" s="1">
        <v>7</v>
      </c>
      <c r="O194" s="1">
        <v>7</v>
      </c>
      <c r="P194" s="1">
        <v>5</v>
      </c>
      <c r="Q194" s="1">
        <v>96</v>
      </c>
      <c r="R194" s="1">
        <v>83</v>
      </c>
      <c r="S194" s="1">
        <v>8</v>
      </c>
      <c r="T194" s="1">
        <v>8</v>
      </c>
    </row>
    <row r="195" spans="11:20" ht="13.5">
      <c r="K195" s="10" t="s">
        <v>461</v>
      </c>
      <c r="L195" s="1">
        <v>8</v>
      </c>
      <c r="M195" s="1">
        <v>7</v>
      </c>
      <c r="N195" s="1">
        <v>8</v>
      </c>
      <c r="O195" s="1">
        <v>7</v>
      </c>
      <c r="P195" s="1">
        <v>6</v>
      </c>
      <c r="Q195" s="1">
        <v>104</v>
      </c>
      <c r="R195" s="1">
        <v>90</v>
      </c>
      <c r="S195" s="1">
        <v>9</v>
      </c>
      <c r="T195" s="1">
        <v>9</v>
      </c>
    </row>
    <row r="196" spans="11:20" ht="13.5">
      <c r="K196" s="10" t="s">
        <v>462</v>
      </c>
      <c r="L196" s="1">
        <v>8</v>
      </c>
      <c r="M196" s="1">
        <v>8</v>
      </c>
      <c r="N196" s="1">
        <v>8</v>
      </c>
      <c r="O196" s="1">
        <v>8</v>
      </c>
      <c r="P196" s="1">
        <v>6</v>
      </c>
      <c r="Q196" s="1">
        <v>112</v>
      </c>
      <c r="R196" s="1">
        <v>97</v>
      </c>
      <c r="S196" s="1">
        <v>9</v>
      </c>
      <c r="T196" s="1">
        <v>9</v>
      </c>
    </row>
    <row r="197" spans="11:20" ht="13.5">
      <c r="K197" s="10" t="s">
        <v>463</v>
      </c>
      <c r="L197" s="1">
        <v>9</v>
      </c>
      <c r="M197" s="1">
        <v>8</v>
      </c>
      <c r="N197" s="1">
        <v>9</v>
      </c>
      <c r="O197" s="1">
        <v>8</v>
      </c>
      <c r="P197" s="1">
        <v>7</v>
      </c>
      <c r="Q197" s="1">
        <v>120</v>
      </c>
      <c r="R197" s="1">
        <v>104</v>
      </c>
      <c r="S197" s="1">
        <v>10</v>
      </c>
      <c r="T197" s="1">
        <v>10</v>
      </c>
    </row>
    <row r="198" spans="11:20" ht="13.5">
      <c r="K198" s="10" t="s">
        <v>464</v>
      </c>
      <c r="L198" s="1">
        <v>10</v>
      </c>
      <c r="M198" s="1">
        <v>9</v>
      </c>
      <c r="N198" s="1">
        <v>10</v>
      </c>
      <c r="O198" s="1">
        <v>8</v>
      </c>
      <c r="P198" s="1">
        <v>7</v>
      </c>
      <c r="Q198" s="1">
        <v>128</v>
      </c>
      <c r="R198" s="1">
        <v>111</v>
      </c>
      <c r="S198" s="1">
        <v>11</v>
      </c>
      <c r="T198" s="1">
        <v>11</v>
      </c>
    </row>
    <row r="199" spans="11:20" ht="13.5">
      <c r="K199" s="10" t="s">
        <v>465</v>
      </c>
      <c r="L199" s="1">
        <v>11</v>
      </c>
      <c r="M199" s="1">
        <v>9</v>
      </c>
      <c r="N199" s="1">
        <v>11</v>
      </c>
      <c r="O199" s="1">
        <v>9</v>
      </c>
      <c r="P199" s="1">
        <v>8</v>
      </c>
      <c r="Q199" s="1">
        <v>136</v>
      </c>
      <c r="R199" s="1">
        <v>118</v>
      </c>
      <c r="S199" s="1">
        <v>11</v>
      </c>
      <c r="T199" s="1">
        <v>11</v>
      </c>
    </row>
    <row r="200" spans="11:20" ht="13.5">
      <c r="K200" s="10" t="s">
        <v>466</v>
      </c>
      <c r="L200" s="1">
        <v>12</v>
      </c>
      <c r="M200" s="1">
        <v>10</v>
      </c>
      <c r="N200" s="1">
        <v>12</v>
      </c>
      <c r="O200" s="1">
        <v>9</v>
      </c>
      <c r="P200" s="1">
        <v>8</v>
      </c>
      <c r="Q200" s="1">
        <v>144</v>
      </c>
      <c r="R200" s="1">
        <v>125</v>
      </c>
      <c r="S200" s="1">
        <v>12</v>
      </c>
      <c r="T200" s="1">
        <v>12</v>
      </c>
    </row>
    <row r="201" spans="11:20" ht="13.5">
      <c r="K201" s="10" t="s">
        <v>467</v>
      </c>
      <c r="L201" s="1">
        <v>13</v>
      </c>
      <c r="M201" s="1">
        <v>10</v>
      </c>
      <c r="N201" s="1">
        <v>13</v>
      </c>
      <c r="O201" s="1">
        <v>10</v>
      </c>
      <c r="P201" s="1">
        <v>9</v>
      </c>
      <c r="Q201" s="1">
        <v>152</v>
      </c>
      <c r="R201" s="1">
        <v>132</v>
      </c>
      <c r="S201" s="1">
        <v>13</v>
      </c>
      <c r="T201" s="1">
        <v>13</v>
      </c>
    </row>
    <row r="202" spans="11:20" ht="13.5">
      <c r="K202" s="1" t="s">
        <v>874</v>
      </c>
      <c r="L202" s="1">
        <v>1</v>
      </c>
      <c r="M202" s="1">
        <v>1</v>
      </c>
      <c r="N202" s="1">
        <v>1</v>
      </c>
      <c r="O202" s="1">
        <v>0</v>
      </c>
      <c r="P202" s="1">
        <v>2</v>
      </c>
      <c r="Q202" s="1">
        <v>7</v>
      </c>
      <c r="R202" s="1">
        <v>6</v>
      </c>
      <c r="S202" s="1">
        <v>1</v>
      </c>
      <c r="T202" s="1">
        <v>0</v>
      </c>
    </row>
    <row r="203" spans="11:20" ht="13.5">
      <c r="K203" s="1" t="s">
        <v>875</v>
      </c>
      <c r="L203" s="1">
        <v>2</v>
      </c>
      <c r="M203" s="1">
        <v>1</v>
      </c>
      <c r="N203" s="1">
        <v>1</v>
      </c>
      <c r="O203" s="1">
        <v>0</v>
      </c>
      <c r="P203" s="1">
        <v>2</v>
      </c>
      <c r="Q203" s="1">
        <v>14</v>
      </c>
      <c r="R203" s="1">
        <v>12</v>
      </c>
      <c r="S203" s="1">
        <v>1</v>
      </c>
      <c r="T203" s="1">
        <v>1</v>
      </c>
    </row>
    <row r="204" spans="11:20" ht="13.5">
      <c r="K204" s="1" t="s">
        <v>876</v>
      </c>
      <c r="L204" s="1">
        <v>2</v>
      </c>
      <c r="M204" s="1">
        <v>2</v>
      </c>
      <c r="N204" s="1">
        <v>2</v>
      </c>
      <c r="O204" s="1">
        <v>1</v>
      </c>
      <c r="P204" s="1">
        <v>3</v>
      </c>
      <c r="Q204" s="1">
        <v>21</v>
      </c>
      <c r="R204" s="1">
        <v>18</v>
      </c>
      <c r="S204" s="1">
        <v>2</v>
      </c>
      <c r="T204" s="1">
        <v>2</v>
      </c>
    </row>
    <row r="205" spans="11:20" ht="13.5">
      <c r="K205" s="1" t="s">
        <v>877</v>
      </c>
      <c r="L205" s="1">
        <v>3</v>
      </c>
      <c r="M205" s="1">
        <v>2</v>
      </c>
      <c r="N205" s="1">
        <v>2</v>
      </c>
      <c r="O205" s="1">
        <v>1</v>
      </c>
      <c r="P205" s="1">
        <v>3</v>
      </c>
      <c r="Q205" s="1">
        <v>28</v>
      </c>
      <c r="R205" s="1">
        <v>24</v>
      </c>
      <c r="S205" s="1">
        <v>2</v>
      </c>
      <c r="T205" s="1">
        <v>2</v>
      </c>
    </row>
    <row r="206" spans="11:20" ht="13.5">
      <c r="K206" s="1" t="s">
        <v>878</v>
      </c>
      <c r="L206" s="1">
        <v>3</v>
      </c>
      <c r="M206" s="1">
        <v>2</v>
      </c>
      <c r="N206" s="1">
        <v>3</v>
      </c>
      <c r="O206" s="1">
        <v>1</v>
      </c>
      <c r="P206" s="1">
        <v>4</v>
      </c>
      <c r="Q206" s="1">
        <v>35</v>
      </c>
      <c r="R206" s="1">
        <v>31</v>
      </c>
      <c r="S206" s="1">
        <v>3</v>
      </c>
      <c r="T206" s="1">
        <v>3</v>
      </c>
    </row>
    <row r="207" spans="11:20" ht="13.5">
      <c r="K207" s="1" t="s">
        <v>879</v>
      </c>
      <c r="L207" s="1">
        <v>4</v>
      </c>
      <c r="M207" s="1">
        <v>3</v>
      </c>
      <c r="N207" s="1">
        <v>3</v>
      </c>
      <c r="O207" s="1">
        <v>2</v>
      </c>
      <c r="P207" s="1">
        <v>5</v>
      </c>
      <c r="Q207" s="1">
        <v>42</v>
      </c>
      <c r="R207" s="1">
        <v>37</v>
      </c>
      <c r="S207" s="1">
        <v>3</v>
      </c>
      <c r="T207" s="1">
        <v>4</v>
      </c>
    </row>
    <row r="208" spans="11:20" ht="13.5">
      <c r="K208" s="1" t="s">
        <v>880</v>
      </c>
      <c r="L208" s="1">
        <v>5</v>
      </c>
      <c r="M208" s="1">
        <v>3</v>
      </c>
      <c r="N208" s="1">
        <v>4</v>
      </c>
      <c r="O208" s="1">
        <v>2</v>
      </c>
      <c r="P208" s="1">
        <v>6</v>
      </c>
      <c r="Q208" s="1">
        <v>49</v>
      </c>
      <c r="R208" s="1">
        <v>43</v>
      </c>
      <c r="S208" s="1">
        <v>4</v>
      </c>
      <c r="T208" s="1">
        <v>4</v>
      </c>
    </row>
    <row r="209" spans="11:20" ht="13.5">
      <c r="K209" s="1" t="s">
        <v>881</v>
      </c>
      <c r="L209" s="1">
        <v>6</v>
      </c>
      <c r="M209" s="1">
        <v>4</v>
      </c>
      <c r="N209" s="1">
        <v>4</v>
      </c>
      <c r="O209" s="1">
        <v>3</v>
      </c>
      <c r="P209" s="1">
        <v>7</v>
      </c>
      <c r="Q209" s="1">
        <v>56</v>
      </c>
      <c r="R209" s="1">
        <v>49</v>
      </c>
      <c r="S209" s="1">
        <v>5</v>
      </c>
      <c r="T209" s="1">
        <v>5</v>
      </c>
    </row>
    <row r="210" spans="11:20" ht="13.5">
      <c r="K210" s="1" t="s">
        <v>882</v>
      </c>
      <c r="L210" s="1">
        <v>6</v>
      </c>
      <c r="M210" s="1">
        <v>4</v>
      </c>
      <c r="N210" s="1">
        <v>5</v>
      </c>
      <c r="O210" s="1">
        <v>3</v>
      </c>
      <c r="P210" s="1">
        <v>7</v>
      </c>
      <c r="Q210" s="1">
        <v>63</v>
      </c>
      <c r="R210" s="1">
        <v>55</v>
      </c>
      <c r="S210" s="1">
        <v>6</v>
      </c>
      <c r="T210" s="1">
        <v>6</v>
      </c>
    </row>
    <row r="211" spans="11:20" ht="13.5">
      <c r="K211" s="1" t="s">
        <v>883</v>
      </c>
      <c r="L211" s="1">
        <v>7</v>
      </c>
      <c r="M211" s="1">
        <v>5</v>
      </c>
      <c r="N211" s="1">
        <v>6</v>
      </c>
      <c r="O211" s="1">
        <v>4</v>
      </c>
      <c r="P211" s="1">
        <v>8</v>
      </c>
      <c r="Q211" s="1">
        <v>70</v>
      </c>
      <c r="R211" s="1">
        <v>62</v>
      </c>
      <c r="S211" s="1">
        <v>7</v>
      </c>
      <c r="T211" s="1">
        <v>7</v>
      </c>
    </row>
    <row r="212" spans="11:20" ht="13.5">
      <c r="K212" s="1" t="s">
        <v>884</v>
      </c>
      <c r="L212" s="1">
        <v>8</v>
      </c>
      <c r="M212" s="1">
        <v>6</v>
      </c>
      <c r="N212" s="1">
        <v>7</v>
      </c>
      <c r="O212" s="1">
        <v>5</v>
      </c>
      <c r="P212" s="1">
        <v>9</v>
      </c>
      <c r="Q212" s="1">
        <v>77</v>
      </c>
      <c r="R212" s="1">
        <v>69</v>
      </c>
      <c r="S212" s="1">
        <v>8</v>
      </c>
      <c r="T212" s="1">
        <v>8</v>
      </c>
    </row>
    <row r="213" spans="11:20" ht="13.5">
      <c r="K213" s="1" t="s">
        <v>885</v>
      </c>
      <c r="L213" s="1">
        <v>8</v>
      </c>
      <c r="M213" s="1">
        <v>6</v>
      </c>
      <c r="N213" s="1">
        <v>7</v>
      </c>
      <c r="O213" s="1">
        <v>5</v>
      </c>
      <c r="P213" s="1">
        <v>9</v>
      </c>
      <c r="Q213" s="1">
        <v>84</v>
      </c>
      <c r="R213" s="1">
        <v>76</v>
      </c>
      <c r="S213" s="1">
        <v>9</v>
      </c>
      <c r="T213" s="1">
        <v>8</v>
      </c>
    </row>
    <row r="214" spans="11:20" ht="13.5">
      <c r="K214" s="1" t="s">
        <v>886</v>
      </c>
      <c r="L214" s="1">
        <v>9</v>
      </c>
      <c r="M214" s="1">
        <v>7</v>
      </c>
      <c r="N214" s="1">
        <v>8</v>
      </c>
      <c r="O214" s="1">
        <v>6</v>
      </c>
      <c r="P214" s="1">
        <v>10</v>
      </c>
      <c r="Q214" s="1">
        <v>91</v>
      </c>
      <c r="R214" s="1">
        <v>83</v>
      </c>
      <c r="S214" s="1">
        <v>10</v>
      </c>
      <c r="T214" s="1">
        <v>9</v>
      </c>
    </row>
    <row r="215" spans="11:20" ht="13.5">
      <c r="K215" s="1" t="s">
        <v>887</v>
      </c>
      <c r="L215" s="1">
        <v>10</v>
      </c>
      <c r="M215" s="1">
        <v>7</v>
      </c>
      <c r="N215" s="1">
        <v>8</v>
      </c>
      <c r="O215" s="1">
        <v>6</v>
      </c>
      <c r="P215" s="1">
        <v>11</v>
      </c>
      <c r="Q215" s="1">
        <v>98</v>
      </c>
      <c r="R215" s="1">
        <v>90</v>
      </c>
      <c r="S215" s="1">
        <v>11</v>
      </c>
      <c r="T215" s="1">
        <v>9</v>
      </c>
    </row>
    <row r="216" spans="11:20" ht="13.5">
      <c r="K216" s="1" t="s">
        <v>888</v>
      </c>
      <c r="L216" s="1">
        <v>11</v>
      </c>
      <c r="M216" s="1">
        <v>8</v>
      </c>
      <c r="N216" s="1">
        <v>9</v>
      </c>
      <c r="O216" s="1">
        <v>7</v>
      </c>
      <c r="P216" s="1">
        <v>12</v>
      </c>
      <c r="Q216" s="1">
        <v>105</v>
      </c>
      <c r="R216" s="1">
        <v>97</v>
      </c>
      <c r="S216" s="1">
        <v>12</v>
      </c>
      <c r="T216" s="1">
        <v>10</v>
      </c>
    </row>
    <row r="217" spans="11:20" ht="13.5">
      <c r="K217" s="1" t="s">
        <v>889</v>
      </c>
      <c r="L217" s="1">
        <v>11</v>
      </c>
      <c r="M217" s="1">
        <v>8</v>
      </c>
      <c r="N217" s="1">
        <v>9</v>
      </c>
      <c r="O217" s="1">
        <v>7</v>
      </c>
      <c r="P217" s="1">
        <v>12</v>
      </c>
      <c r="Q217" s="1">
        <v>112</v>
      </c>
      <c r="R217" s="1">
        <v>104</v>
      </c>
      <c r="S217" s="1">
        <v>13</v>
      </c>
      <c r="T217" s="1">
        <v>11</v>
      </c>
    </row>
    <row r="218" spans="11:20" ht="13.5">
      <c r="K218" s="1" t="s">
        <v>890</v>
      </c>
      <c r="L218" s="1">
        <v>12</v>
      </c>
      <c r="M218" s="1">
        <v>9</v>
      </c>
      <c r="N218" s="1">
        <v>10</v>
      </c>
      <c r="O218" s="1">
        <v>8</v>
      </c>
      <c r="P218" s="1">
        <v>13</v>
      </c>
      <c r="Q218" s="1">
        <v>119</v>
      </c>
      <c r="R218" s="1">
        <v>111</v>
      </c>
      <c r="S218" s="1">
        <v>14</v>
      </c>
      <c r="T218" s="1">
        <v>12</v>
      </c>
    </row>
    <row r="219" spans="11:20" ht="13.5">
      <c r="K219" s="1" t="s">
        <v>891</v>
      </c>
      <c r="L219" s="1">
        <v>12</v>
      </c>
      <c r="M219" s="1">
        <v>10</v>
      </c>
      <c r="N219" s="1">
        <v>10</v>
      </c>
      <c r="O219" s="1">
        <v>8</v>
      </c>
      <c r="P219" s="1">
        <v>14</v>
      </c>
      <c r="Q219" s="1">
        <v>126</v>
      </c>
      <c r="R219" s="1">
        <v>118</v>
      </c>
      <c r="S219" s="1">
        <v>15</v>
      </c>
      <c r="T219" s="1">
        <v>13</v>
      </c>
    </row>
    <row r="220" spans="11:20" ht="13.5">
      <c r="K220" s="1" t="s">
        <v>892</v>
      </c>
      <c r="L220" s="1">
        <v>13</v>
      </c>
      <c r="M220" s="1">
        <v>10</v>
      </c>
      <c r="N220" s="1">
        <v>11</v>
      </c>
      <c r="O220" s="1">
        <v>8</v>
      </c>
      <c r="P220" s="1">
        <v>14</v>
      </c>
      <c r="Q220" s="1">
        <v>133</v>
      </c>
      <c r="R220" s="1">
        <v>125</v>
      </c>
      <c r="S220" s="1">
        <v>16</v>
      </c>
      <c r="T220" s="1">
        <v>14</v>
      </c>
    </row>
    <row r="221" spans="11:20" ht="13.5">
      <c r="K221" s="1" t="s">
        <v>893</v>
      </c>
      <c r="L221" s="1">
        <v>14</v>
      </c>
      <c r="M221" s="1">
        <v>11</v>
      </c>
      <c r="N221" s="1">
        <v>12</v>
      </c>
      <c r="O221" s="1">
        <v>9</v>
      </c>
      <c r="P221" s="1">
        <v>15</v>
      </c>
      <c r="Q221" s="1">
        <v>140</v>
      </c>
      <c r="R221" s="1">
        <v>132</v>
      </c>
      <c r="S221" s="1">
        <v>17</v>
      </c>
      <c r="T221" s="1">
        <v>15</v>
      </c>
    </row>
    <row r="222" spans="11:20" ht="13.5">
      <c r="K222" s="1" t="s">
        <v>894</v>
      </c>
      <c r="L222" s="1">
        <v>1</v>
      </c>
      <c r="M222" s="1">
        <v>1</v>
      </c>
      <c r="N222" s="1">
        <v>1</v>
      </c>
      <c r="O222" s="1">
        <v>0</v>
      </c>
      <c r="P222" s="1">
        <v>2</v>
      </c>
      <c r="Q222" s="1">
        <v>7</v>
      </c>
      <c r="R222" s="1">
        <v>6</v>
      </c>
      <c r="S222" s="1">
        <v>1</v>
      </c>
      <c r="T222" s="1">
        <v>0</v>
      </c>
    </row>
    <row r="223" spans="11:20" ht="13.5">
      <c r="K223" s="1" t="s">
        <v>895</v>
      </c>
      <c r="L223" s="1">
        <v>2</v>
      </c>
      <c r="M223" s="1">
        <v>1</v>
      </c>
      <c r="N223" s="1">
        <v>1</v>
      </c>
      <c r="O223" s="1">
        <v>0</v>
      </c>
      <c r="P223" s="1">
        <v>2</v>
      </c>
      <c r="Q223" s="1">
        <v>14</v>
      </c>
      <c r="R223" s="1">
        <v>12</v>
      </c>
      <c r="S223" s="1">
        <v>1</v>
      </c>
      <c r="T223" s="1">
        <v>1</v>
      </c>
    </row>
    <row r="224" spans="11:20" ht="13.5">
      <c r="K224" s="1" t="s">
        <v>896</v>
      </c>
      <c r="L224" s="1">
        <v>2</v>
      </c>
      <c r="M224" s="1">
        <v>2</v>
      </c>
      <c r="N224" s="1">
        <v>2</v>
      </c>
      <c r="O224" s="1">
        <v>1</v>
      </c>
      <c r="P224" s="1">
        <v>3</v>
      </c>
      <c r="Q224" s="1">
        <v>21</v>
      </c>
      <c r="R224" s="1">
        <v>18</v>
      </c>
      <c r="S224" s="1">
        <v>2</v>
      </c>
      <c r="T224" s="1">
        <v>2</v>
      </c>
    </row>
    <row r="225" spans="11:20" ht="13.5">
      <c r="K225" s="1" t="s">
        <v>897</v>
      </c>
      <c r="L225" s="1">
        <v>3</v>
      </c>
      <c r="M225" s="1">
        <v>2</v>
      </c>
      <c r="N225" s="1">
        <v>2</v>
      </c>
      <c r="O225" s="1">
        <v>1</v>
      </c>
      <c r="P225" s="1">
        <v>3</v>
      </c>
      <c r="Q225" s="1">
        <v>28</v>
      </c>
      <c r="R225" s="1">
        <v>24</v>
      </c>
      <c r="S225" s="1">
        <v>2</v>
      </c>
      <c r="T225" s="1">
        <v>2</v>
      </c>
    </row>
    <row r="226" spans="11:20" ht="13.5">
      <c r="K226" s="1" t="s">
        <v>898</v>
      </c>
      <c r="L226" s="1">
        <v>3</v>
      </c>
      <c r="M226" s="1">
        <v>2</v>
      </c>
      <c r="N226" s="1">
        <v>3</v>
      </c>
      <c r="O226" s="1">
        <v>1</v>
      </c>
      <c r="P226" s="1">
        <v>4</v>
      </c>
      <c r="Q226" s="1">
        <v>35</v>
      </c>
      <c r="R226" s="1">
        <v>31</v>
      </c>
      <c r="S226" s="1">
        <v>3</v>
      </c>
      <c r="T226" s="1">
        <v>3</v>
      </c>
    </row>
    <row r="227" spans="11:20" ht="13.5">
      <c r="K227" s="1" t="s">
        <v>899</v>
      </c>
      <c r="L227" s="1">
        <v>4</v>
      </c>
      <c r="M227" s="1">
        <v>3</v>
      </c>
      <c r="N227" s="1">
        <v>3</v>
      </c>
      <c r="O227" s="1">
        <v>2</v>
      </c>
      <c r="P227" s="1">
        <v>5</v>
      </c>
      <c r="Q227" s="1">
        <v>42</v>
      </c>
      <c r="R227" s="1">
        <v>37</v>
      </c>
      <c r="S227" s="1">
        <v>3</v>
      </c>
      <c r="T227" s="1">
        <v>4</v>
      </c>
    </row>
    <row r="228" spans="11:20" ht="13.5">
      <c r="K228" s="1" t="s">
        <v>900</v>
      </c>
      <c r="L228" s="1">
        <v>5</v>
      </c>
      <c r="M228" s="1">
        <v>3</v>
      </c>
      <c r="N228" s="1">
        <v>4</v>
      </c>
      <c r="O228" s="1">
        <v>2</v>
      </c>
      <c r="P228" s="1">
        <v>6</v>
      </c>
      <c r="Q228" s="1">
        <v>49</v>
      </c>
      <c r="R228" s="1">
        <v>43</v>
      </c>
      <c r="S228" s="1">
        <v>4</v>
      </c>
      <c r="T228" s="1">
        <v>4</v>
      </c>
    </row>
    <row r="229" spans="11:20" ht="13.5">
      <c r="K229" s="1" t="s">
        <v>901</v>
      </c>
      <c r="L229" s="1">
        <v>6</v>
      </c>
      <c r="M229" s="1">
        <v>4</v>
      </c>
      <c r="N229" s="1">
        <v>4</v>
      </c>
      <c r="O229" s="1">
        <v>3</v>
      </c>
      <c r="P229" s="1">
        <v>7</v>
      </c>
      <c r="Q229" s="1">
        <v>56</v>
      </c>
      <c r="R229" s="1">
        <v>49</v>
      </c>
      <c r="S229" s="1">
        <v>5</v>
      </c>
      <c r="T229" s="1">
        <v>5</v>
      </c>
    </row>
    <row r="230" spans="11:20" ht="13.5">
      <c r="K230" s="1" t="s">
        <v>902</v>
      </c>
      <c r="L230" s="1">
        <v>6</v>
      </c>
      <c r="M230" s="1">
        <v>4</v>
      </c>
      <c r="N230" s="1">
        <v>5</v>
      </c>
      <c r="O230" s="1">
        <v>3</v>
      </c>
      <c r="P230" s="1">
        <v>7</v>
      </c>
      <c r="Q230" s="1">
        <v>63</v>
      </c>
      <c r="R230" s="1">
        <v>55</v>
      </c>
      <c r="S230" s="1">
        <v>6</v>
      </c>
      <c r="T230" s="1">
        <v>6</v>
      </c>
    </row>
    <row r="231" spans="11:20" ht="13.5">
      <c r="K231" s="1" t="s">
        <v>903</v>
      </c>
      <c r="L231" s="1">
        <v>7</v>
      </c>
      <c r="M231" s="1">
        <v>5</v>
      </c>
      <c r="N231" s="1">
        <v>6</v>
      </c>
      <c r="O231" s="1">
        <v>4</v>
      </c>
      <c r="P231" s="1">
        <v>8</v>
      </c>
      <c r="Q231" s="1">
        <v>70</v>
      </c>
      <c r="R231" s="1">
        <v>62</v>
      </c>
      <c r="S231" s="1">
        <v>7</v>
      </c>
      <c r="T231" s="1">
        <v>7</v>
      </c>
    </row>
    <row r="232" spans="11:20" ht="13.5">
      <c r="K232" s="1" t="s">
        <v>904</v>
      </c>
      <c r="L232" s="1">
        <v>8</v>
      </c>
      <c r="M232" s="1">
        <v>6</v>
      </c>
      <c r="N232" s="1">
        <v>7</v>
      </c>
      <c r="O232" s="1">
        <v>5</v>
      </c>
      <c r="P232" s="1">
        <v>9</v>
      </c>
      <c r="Q232" s="1">
        <v>77</v>
      </c>
      <c r="R232" s="1">
        <v>69</v>
      </c>
      <c r="S232" s="1">
        <v>8</v>
      </c>
      <c r="T232" s="1">
        <v>8</v>
      </c>
    </row>
    <row r="233" spans="11:20" ht="13.5">
      <c r="K233" s="1" t="s">
        <v>905</v>
      </c>
      <c r="L233" s="1">
        <v>8</v>
      </c>
      <c r="M233" s="1">
        <v>6</v>
      </c>
      <c r="N233" s="1">
        <v>7</v>
      </c>
      <c r="O233" s="1">
        <v>5</v>
      </c>
      <c r="P233" s="1">
        <v>9</v>
      </c>
      <c r="Q233" s="1">
        <v>84</v>
      </c>
      <c r="R233" s="1">
        <v>76</v>
      </c>
      <c r="S233" s="1">
        <v>9</v>
      </c>
      <c r="T233" s="1">
        <v>8</v>
      </c>
    </row>
    <row r="234" spans="11:20" ht="13.5">
      <c r="K234" s="1" t="s">
        <v>906</v>
      </c>
      <c r="L234" s="1">
        <v>9</v>
      </c>
      <c r="M234" s="1">
        <v>7</v>
      </c>
      <c r="N234" s="1">
        <v>8</v>
      </c>
      <c r="O234" s="1">
        <v>6</v>
      </c>
      <c r="P234" s="1">
        <v>10</v>
      </c>
      <c r="Q234" s="1">
        <v>91</v>
      </c>
      <c r="R234" s="1">
        <v>83</v>
      </c>
      <c r="S234" s="1">
        <v>10</v>
      </c>
      <c r="T234" s="1">
        <v>9</v>
      </c>
    </row>
    <row r="235" spans="11:20" ht="13.5">
      <c r="K235" s="1" t="s">
        <v>907</v>
      </c>
      <c r="L235" s="1">
        <v>10</v>
      </c>
      <c r="M235" s="1">
        <v>7</v>
      </c>
      <c r="N235" s="1">
        <v>8</v>
      </c>
      <c r="O235" s="1">
        <v>6</v>
      </c>
      <c r="P235" s="1">
        <v>11</v>
      </c>
      <c r="Q235" s="1">
        <v>98</v>
      </c>
      <c r="R235" s="1">
        <v>90</v>
      </c>
      <c r="S235" s="1">
        <v>11</v>
      </c>
      <c r="T235" s="1">
        <v>9</v>
      </c>
    </row>
    <row r="236" spans="11:20" ht="13.5">
      <c r="K236" s="1" t="s">
        <v>908</v>
      </c>
      <c r="L236" s="1">
        <v>11</v>
      </c>
      <c r="M236" s="1">
        <v>8</v>
      </c>
      <c r="N236" s="1">
        <v>9</v>
      </c>
      <c r="O236" s="1">
        <v>7</v>
      </c>
      <c r="P236" s="1">
        <v>12</v>
      </c>
      <c r="Q236" s="1">
        <v>105</v>
      </c>
      <c r="R236" s="1">
        <v>97</v>
      </c>
      <c r="S236" s="1">
        <v>12</v>
      </c>
      <c r="T236" s="1">
        <v>10</v>
      </c>
    </row>
    <row r="237" spans="11:20" ht="13.5">
      <c r="K237" s="1" t="s">
        <v>909</v>
      </c>
      <c r="L237" s="1">
        <v>11</v>
      </c>
      <c r="M237" s="1">
        <v>8</v>
      </c>
      <c r="N237" s="1">
        <v>9</v>
      </c>
      <c r="O237" s="1">
        <v>7</v>
      </c>
      <c r="P237" s="1">
        <v>12</v>
      </c>
      <c r="Q237" s="1">
        <v>112</v>
      </c>
      <c r="R237" s="1">
        <v>104</v>
      </c>
      <c r="S237" s="1">
        <v>13</v>
      </c>
      <c r="T237" s="1">
        <v>11</v>
      </c>
    </row>
    <row r="238" spans="11:20" ht="13.5">
      <c r="K238" s="1" t="s">
        <v>910</v>
      </c>
      <c r="L238" s="1">
        <v>12</v>
      </c>
      <c r="M238" s="1">
        <v>9</v>
      </c>
      <c r="N238" s="1">
        <v>10</v>
      </c>
      <c r="O238" s="1">
        <v>8</v>
      </c>
      <c r="P238" s="1">
        <v>13</v>
      </c>
      <c r="Q238" s="1">
        <v>119</v>
      </c>
      <c r="R238" s="1">
        <v>111</v>
      </c>
      <c r="S238" s="1">
        <v>14</v>
      </c>
      <c r="T238" s="1">
        <v>12</v>
      </c>
    </row>
    <row r="239" spans="11:20" ht="13.5">
      <c r="K239" s="1" t="s">
        <v>911</v>
      </c>
      <c r="L239" s="1">
        <v>12</v>
      </c>
      <c r="M239" s="1">
        <v>10</v>
      </c>
      <c r="N239" s="1">
        <v>10</v>
      </c>
      <c r="O239" s="1">
        <v>8</v>
      </c>
      <c r="P239" s="1">
        <v>14</v>
      </c>
      <c r="Q239" s="1">
        <v>126</v>
      </c>
      <c r="R239" s="1">
        <v>118</v>
      </c>
      <c r="S239" s="1">
        <v>15</v>
      </c>
      <c r="T239" s="1">
        <v>13</v>
      </c>
    </row>
    <row r="240" spans="11:20" ht="13.5">
      <c r="K240" s="1" t="s">
        <v>912</v>
      </c>
      <c r="L240" s="1">
        <v>13</v>
      </c>
      <c r="M240" s="1">
        <v>10</v>
      </c>
      <c r="N240" s="1">
        <v>11</v>
      </c>
      <c r="O240" s="1">
        <v>8</v>
      </c>
      <c r="P240" s="1">
        <v>14</v>
      </c>
      <c r="Q240" s="1">
        <v>133</v>
      </c>
      <c r="R240" s="1">
        <v>125</v>
      </c>
      <c r="S240" s="1">
        <v>16</v>
      </c>
      <c r="T240" s="1">
        <v>14</v>
      </c>
    </row>
    <row r="241" spans="11:20" ht="13.5">
      <c r="K241" s="1" t="s">
        <v>913</v>
      </c>
      <c r="L241" s="1">
        <v>14</v>
      </c>
      <c r="M241" s="1">
        <v>11</v>
      </c>
      <c r="N241" s="1">
        <v>12</v>
      </c>
      <c r="O241" s="1">
        <v>9</v>
      </c>
      <c r="P241" s="1">
        <v>15</v>
      </c>
      <c r="Q241" s="1">
        <v>140</v>
      </c>
      <c r="R241" s="1">
        <v>132</v>
      </c>
      <c r="S241" s="1">
        <v>17</v>
      </c>
      <c r="T241" s="1">
        <v>15</v>
      </c>
    </row>
    <row r="242" spans="11:20" ht="13.5">
      <c r="K242" s="10" t="s">
        <v>468</v>
      </c>
      <c r="L242" s="1">
        <v>0</v>
      </c>
      <c r="M242" s="1">
        <v>0</v>
      </c>
      <c r="N242" s="1">
        <v>2</v>
      </c>
      <c r="O242" s="1">
        <v>1</v>
      </c>
      <c r="P242" s="1">
        <v>0</v>
      </c>
      <c r="Q242" s="1">
        <v>5</v>
      </c>
      <c r="R242" s="1">
        <v>7</v>
      </c>
      <c r="S242" s="1">
        <v>0</v>
      </c>
      <c r="T242" s="1">
        <v>1</v>
      </c>
    </row>
    <row r="243" spans="11:20" ht="13.5">
      <c r="K243" s="10" t="s">
        <v>232</v>
      </c>
      <c r="L243" s="1">
        <v>1</v>
      </c>
      <c r="M243" s="1">
        <v>1</v>
      </c>
      <c r="N243" s="1">
        <v>2</v>
      </c>
      <c r="O243" s="1">
        <v>2</v>
      </c>
      <c r="P243" s="1">
        <v>1</v>
      </c>
      <c r="Q243" s="1">
        <v>10</v>
      </c>
      <c r="R243" s="1">
        <v>14</v>
      </c>
      <c r="S243" s="1">
        <v>0</v>
      </c>
      <c r="T243" s="1">
        <v>2</v>
      </c>
    </row>
    <row r="244" spans="11:20" ht="13.5">
      <c r="K244" s="10" t="s">
        <v>233</v>
      </c>
      <c r="L244" s="1">
        <v>1</v>
      </c>
      <c r="M244" s="1">
        <v>1</v>
      </c>
      <c r="N244" s="1">
        <v>3</v>
      </c>
      <c r="O244" s="1">
        <v>2</v>
      </c>
      <c r="P244" s="1">
        <v>2</v>
      </c>
      <c r="Q244" s="1">
        <v>15</v>
      </c>
      <c r="R244" s="1">
        <v>21</v>
      </c>
      <c r="S244" s="1">
        <v>0</v>
      </c>
      <c r="T244" s="1">
        <v>3</v>
      </c>
    </row>
    <row r="245" spans="11:20" ht="13.5">
      <c r="K245" s="10" t="s">
        <v>234</v>
      </c>
      <c r="L245" s="1">
        <v>2</v>
      </c>
      <c r="M245" s="1">
        <v>2</v>
      </c>
      <c r="N245" s="1">
        <v>4</v>
      </c>
      <c r="O245" s="1">
        <v>3</v>
      </c>
      <c r="P245" s="1">
        <v>2</v>
      </c>
      <c r="Q245" s="1">
        <v>20</v>
      </c>
      <c r="R245" s="1">
        <v>28</v>
      </c>
      <c r="S245" s="1">
        <v>1</v>
      </c>
      <c r="T245" s="1">
        <v>4</v>
      </c>
    </row>
    <row r="246" spans="11:20" ht="13.5">
      <c r="K246" s="10" t="s">
        <v>235</v>
      </c>
      <c r="L246" s="1">
        <v>2</v>
      </c>
      <c r="M246" s="1">
        <v>2</v>
      </c>
      <c r="N246" s="1">
        <v>4</v>
      </c>
      <c r="O246" s="1">
        <v>4</v>
      </c>
      <c r="P246" s="1">
        <v>3</v>
      </c>
      <c r="Q246" s="1">
        <v>26</v>
      </c>
      <c r="R246" s="1">
        <v>35</v>
      </c>
      <c r="S246" s="1">
        <v>1</v>
      </c>
      <c r="T246" s="1">
        <v>5</v>
      </c>
    </row>
    <row r="247" spans="10:20" ht="13.5">
      <c r="J247" s="27"/>
      <c r="K247" s="10" t="s">
        <v>236</v>
      </c>
      <c r="L247" s="1">
        <v>2</v>
      </c>
      <c r="M247" s="1">
        <v>3</v>
      </c>
      <c r="N247" s="1">
        <v>5</v>
      </c>
      <c r="O247" s="1">
        <v>4</v>
      </c>
      <c r="P247" s="1">
        <v>3</v>
      </c>
      <c r="Q247" s="1">
        <v>31</v>
      </c>
      <c r="R247" s="1">
        <v>42</v>
      </c>
      <c r="S247" s="1">
        <v>1</v>
      </c>
      <c r="T247" s="1">
        <v>6</v>
      </c>
    </row>
    <row r="248" spans="10:20" ht="13.5">
      <c r="J248" s="27"/>
      <c r="K248" s="10" t="s">
        <v>237</v>
      </c>
      <c r="L248" s="1">
        <v>3</v>
      </c>
      <c r="M248" s="1">
        <v>3</v>
      </c>
      <c r="N248" s="1">
        <v>5</v>
      </c>
      <c r="O248" s="1">
        <v>5</v>
      </c>
      <c r="P248" s="1">
        <v>4</v>
      </c>
      <c r="Q248" s="1">
        <v>36</v>
      </c>
      <c r="R248" s="1">
        <v>49</v>
      </c>
      <c r="S248" s="1">
        <v>2</v>
      </c>
      <c r="T248" s="1">
        <v>6</v>
      </c>
    </row>
    <row r="249" spans="10:20" ht="13.5">
      <c r="J249" s="27"/>
      <c r="K249" s="10" t="s">
        <v>238</v>
      </c>
      <c r="L249" s="1">
        <v>3</v>
      </c>
      <c r="M249" s="1">
        <v>4</v>
      </c>
      <c r="N249" s="1">
        <v>6</v>
      </c>
      <c r="O249" s="1">
        <v>6</v>
      </c>
      <c r="P249" s="1">
        <v>4</v>
      </c>
      <c r="Q249" s="1">
        <v>41</v>
      </c>
      <c r="R249" s="1">
        <v>56</v>
      </c>
      <c r="S249" s="1">
        <v>2</v>
      </c>
      <c r="T249" s="1">
        <v>7</v>
      </c>
    </row>
    <row r="250" spans="10:20" ht="13.5">
      <c r="J250" s="27"/>
      <c r="K250" s="10" t="s">
        <v>239</v>
      </c>
      <c r="L250" s="1">
        <v>3</v>
      </c>
      <c r="M250" s="1">
        <v>4</v>
      </c>
      <c r="N250" s="1">
        <v>6</v>
      </c>
      <c r="O250" s="1">
        <v>6</v>
      </c>
      <c r="P250" s="1">
        <v>5</v>
      </c>
      <c r="Q250" s="1">
        <v>46</v>
      </c>
      <c r="R250" s="1">
        <v>63</v>
      </c>
      <c r="S250" s="1">
        <v>2</v>
      </c>
      <c r="T250" s="1">
        <v>8</v>
      </c>
    </row>
    <row r="251" spans="11:20" ht="13.5">
      <c r="K251" s="10" t="s">
        <v>240</v>
      </c>
      <c r="L251" s="1">
        <v>4</v>
      </c>
      <c r="M251" s="1">
        <v>5</v>
      </c>
      <c r="N251" s="1">
        <v>7</v>
      </c>
      <c r="O251" s="1">
        <v>7</v>
      </c>
      <c r="P251" s="1">
        <v>5</v>
      </c>
      <c r="Q251" s="1">
        <v>52</v>
      </c>
      <c r="R251" s="1">
        <v>70</v>
      </c>
      <c r="S251" s="1">
        <v>2</v>
      </c>
      <c r="T251" s="1">
        <v>9</v>
      </c>
    </row>
    <row r="252" spans="11:20" ht="13.5">
      <c r="K252" s="10" t="s">
        <v>469</v>
      </c>
      <c r="L252" s="1">
        <v>4</v>
      </c>
      <c r="M252" s="1">
        <v>6</v>
      </c>
      <c r="N252" s="1">
        <v>7</v>
      </c>
      <c r="O252" s="1">
        <v>7</v>
      </c>
      <c r="P252" s="1">
        <v>6</v>
      </c>
      <c r="Q252" s="1">
        <v>58</v>
      </c>
      <c r="R252" s="1">
        <v>77</v>
      </c>
      <c r="S252" s="1">
        <v>3</v>
      </c>
      <c r="T252" s="1">
        <v>10</v>
      </c>
    </row>
    <row r="253" spans="10:20" ht="13.5">
      <c r="J253" s="27"/>
      <c r="K253" s="10" t="s">
        <v>470</v>
      </c>
      <c r="L253" s="1">
        <v>4</v>
      </c>
      <c r="M253" s="1">
        <v>6</v>
      </c>
      <c r="N253" s="1">
        <v>8</v>
      </c>
      <c r="O253" s="1">
        <v>8</v>
      </c>
      <c r="P253" s="1">
        <v>6</v>
      </c>
      <c r="Q253" s="1">
        <v>64</v>
      </c>
      <c r="R253" s="1">
        <v>84</v>
      </c>
      <c r="S253" s="1">
        <v>3</v>
      </c>
      <c r="T253" s="1">
        <v>11</v>
      </c>
    </row>
    <row r="254" spans="11:20" ht="13.5">
      <c r="K254" s="10" t="s">
        <v>471</v>
      </c>
      <c r="L254" s="1">
        <v>5</v>
      </c>
      <c r="M254" s="1">
        <v>7</v>
      </c>
      <c r="N254" s="1">
        <v>9</v>
      </c>
      <c r="O254" s="1">
        <v>9</v>
      </c>
      <c r="P254" s="1">
        <v>7</v>
      </c>
      <c r="Q254" s="1">
        <v>70</v>
      </c>
      <c r="R254" s="1">
        <v>91</v>
      </c>
      <c r="S254" s="1">
        <v>3</v>
      </c>
      <c r="T254" s="1">
        <v>12</v>
      </c>
    </row>
    <row r="255" spans="11:20" ht="13.5">
      <c r="K255" s="10" t="s">
        <v>472</v>
      </c>
      <c r="L255" s="1">
        <v>5</v>
      </c>
      <c r="M255" s="1">
        <v>7</v>
      </c>
      <c r="N255" s="1">
        <v>9</v>
      </c>
      <c r="O255" s="1">
        <v>9</v>
      </c>
      <c r="P255" s="1">
        <v>7</v>
      </c>
      <c r="Q255" s="1">
        <v>76</v>
      </c>
      <c r="R255" s="1">
        <v>98</v>
      </c>
      <c r="S255" s="1">
        <v>4</v>
      </c>
      <c r="T255" s="1">
        <v>13</v>
      </c>
    </row>
    <row r="256" spans="11:20" ht="13.5">
      <c r="K256" s="10" t="s">
        <v>473</v>
      </c>
      <c r="L256" s="1">
        <v>5</v>
      </c>
      <c r="M256" s="1">
        <v>8</v>
      </c>
      <c r="N256" s="1">
        <v>10</v>
      </c>
      <c r="O256" s="1">
        <v>10</v>
      </c>
      <c r="P256" s="1">
        <v>8</v>
      </c>
      <c r="Q256" s="1">
        <v>82</v>
      </c>
      <c r="R256" s="1">
        <v>105</v>
      </c>
      <c r="S256" s="1">
        <v>4</v>
      </c>
      <c r="T256" s="1">
        <v>14</v>
      </c>
    </row>
    <row r="257" spans="10:20" ht="13.5">
      <c r="J257" s="27"/>
      <c r="K257" s="10" t="s">
        <v>474</v>
      </c>
      <c r="L257" s="1">
        <v>6</v>
      </c>
      <c r="M257" s="1">
        <v>8</v>
      </c>
      <c r="N257" s="1">
        <v>1</v>
      </c>
      <c r="O257" s="1">
        <v>11</v>
      </c>
      <c r="P257" s="1">
        <v>8</v>
      </c>
      <c r="Q257" s="1">
        <v>88</v>
      </c>
      <c r="R257" s="1">
        <v>112</v>
      </c>
      <c r="S257" s="1">
        <v>4</v>
      </c>
      <c r="T257" s="1">
        <v>14</v>
      </c>
    </row>
    <row r="258" spans="11:20" ht="13.5">
      <c r="K258" s="10" t="s">
        <v>475</v>
      </c>
      <c r="L258" s="1">
        <v>6</v>
      </c>
      <c r="M258" s="1">
        <v>9</v>
      </c>
      <c r="N258" s="1">
        <v>11</v>
      </c>
      <c r="O258" s="1">
        <v>11</v>
      </c>
      <c r="P258" s="1">
        <v>9</v>
      </c>
      <c r="Q258" s="1">
        <v>94</v>
      </c>
      <c r="R258" s="1">
        <v>119</v>
      </c>
      <c r="S258" s="1">
        <v>5</v>
      </c>
      <c r="T258" s="1">
        <v>15</v>
      </c>
    </row>
    <row r="259" spans="11:20" ht="13.5">
      <c r="K259" s="10" t="s">
        <v>476</v>
      </c>
      <c r="L259" s="1">
        <v>6</v>
      </c>
      <c r="M259" s="1">
        <v>9</v>
      </c>
      <c r="N259" s="1">
        <v>12</v>
      </c>
      <c r="O259" s="1">
        <v>12</v>
      </c>
      <c r="P259" s="1">
        <v>9</v>
      </c>
      <c r="Q259" s="1">
        <v>100</v>
      </c>
      <c r="R259" s="1">
        <v>126</v>
      </c>
      <c r="S259" s="1">
        <v>5</v>
      </c>
      <c r="T259" s="1">
        <v>16</v>
      </c>
    </row>
    <row r="260" spans="11:20" ht="13.5">
      <c r="K260" s="10" t="s">
        <v>477</v>
      </c>
      <c r="L260" s="1">
        <v>6</v>
      </c>
      <c r="M260" s="1">
        <v>10</v>
      </c>
      <c r="N260" s="1">
        <v>12</v>
      </c>
      <c r="O260" s="1">
        <v>13</v>
      </c>
      <c r="P260" s="1">
        <v>10</v>
      </c>
      <c r="Q260" s="1">
        <v>106</v>
      </c>
      <c r="R260" s="1">
        <v>133</v>
      </c>
      <c r="S260" s="1">
        <v>5</v>
      </c>
      <c r="T260" s="1">
        <v>17</v>
      </c>
    </row>
    <row r="261" spans="11:20" ht="13.5">
      <c r="K261" s="10" t="s">
        <v>478</v>
      </c>
      <c r="L261" s="1">
        <v>7</v>
      </c>
      <c r="M261" s="1">
        <v>10</v>
      </c>
      <c r="N261" s="1">
        <v>13</v>
      </c>
      <c r="O261" s="1">
        <v>13</v>
      </c>
      <c r="P261" s="1">
        <v>10</v>
      </c>
      <c r="Q261" s="1">
        <v>112</v>
      </c>
      <c r="R261" s="1">
        <v>140</v>
      </c>
      <c r="S261" s="1">
        <v>6</v>
      </c>
      <c r="T261" s="1">
        <v>18</v>
      </c>
    </row>
    <row r="262" spans="10:20" ht="13.5">
      <c r="J262" s="27"/>
      <c r="K262" s="1" t="s">
        <v>479</v>
      </c>
      <c r="L262" s="1">
        <v>1</v>
      </c>
      <c r="M262" s="1">
        <v>0</v>
      </c>
      <c r="N262" s="1">
        <v>1</v>
      </c>
      <c r="O262" s="1">
        <v>0</v>
      </c>
      <c r="P262" s="1">
        <v>1</v>
      </c>
      <c r="Q262" s="1">
        <v>6</v>
      </c>
      <c r="R262" s="1">
        <v>7</v>
      </c>
      <c r="S262" s="1">
        <v>0</v>
      </c>
      <c r="T262" s="1">
        <v>1</v>
      </c>
    </row>
    <row r="263" spans="11:20" ht="13.5">
      <c r="K263" s="1" t="s">
        <v>480</v>
      </c>
      <c r="L263" s="1">
        <v>1</v>
      </c>
      <c r="M263" s="1">
        <v>1</v>
      </c>
      <c r="N263" s="1">
        <v>1</v>
      </c>
      <c r="O263" s="1">
        <v>1</v>
      </c>
      <c r="P263" s="1">
        <v>2</v>
      </c>
      <c r="Q263" s="1">
        <v>12</v>
      </c>
      <c r="R263" s="1">
        <v>14</v>
      </c>
      <c r="S263" s="1">
        <v>1</v>
      </c>
      <c r="T263" s="1">
        <v>1</v>
      </c>
    </row>
    <row r="264" spans="11:20" ht="13.5">
      <c r="K264" s="1" t="s">
        <v>481</v>
      </c>
      <c r="L264" s="1">
        <v>2</v>
      </c>
      <c r="M264" s="1">
        <v>1</v>
      </c>
      <c r="N264" s="1">
        <v>2</v>
      </c>
      <c r="O264" s="1">
        <v>1</v>
      </c>
      <c r="P264" s="1">
        <v>3</v>
      </c>
      <c r="Q264" s="1">
        <v>18</v>
      </c>
      <c r="R264" s="1">
        <v>21</v>
      </c>
      <c r="S264" s="1">
        <v>2</v>
      </c>
      <c r="T264" s="1">
        <v>2</v>
      </c>
    </row>
    <row r="265" spans="11:20" ht="13.5">
      <c r="K265" s="1" t="s">
        <v>482</v>
      </c>
      <c r="L265" s="1">
        <v>2</v>
      </c>
      <c r="M265" s="1">
        <v>2</v>
      </c>
      <c r="N265" s="1">
        <v>2</v>
      </c>
      <c r="O265" s="1">
        <v>2</v>
      </c>
      <c r="P265" s="1">
        <v>4</v>
      </c>
      <c r="Q265" s="1">
        <v>24</v>
      </c>
      <c r="R265" s="1">
        <v>28</v>
      </c>
      <c r="S265" s="1">
        <v>2</v>
      </c>
      <c r="T265" s="1">
        <v>2</v>
      </c>
    </row>
    <row r="266" spans="11:20" ht="13.5">
      <c r="K266" s="1" t="s">
        <v>483</v>
      </c>
      <c r="L266" s="1">
        <v>3</v>
      </c>
      <c r="M266" s="1">
        <v>2</v>
      </c>
      <c r="N266" s="1">
        <v>3</v>
      </c>
      <c r="O266" s="1">
        <v>2</v>
      </c>
      <c r="P266" s="1">
        <v>5</v>
      </c>
      <c r="Q266" s="1">
        <v>31</v>
      </c>
      <c r="R266" s="1">
        <v>35</v>
      </c>
      <c r="S266" s="1">
        <v>3</v>
      </c>
      <c r="T266" s="1">
        <v>3</v>
      </c>
    </row>
    <row r="267" spans="11:20" ht="13.5">
      <c r="K267" s="1" t="s">
        <v>484</v>
      </c>
      <c r="L267" s="1">
        <v>3</v>
      </c>
      <c r="M267" s="1">
        <v>3</v>
      </c>
      <c r="N267" s="1">
        <v>3</v>
      </c>
      <c r="O267" s="1">
        <v>3</v>
      </c>
      <c r="P267" s="1">
        <v>6</v>
      </c>
      <c r="Q267" s="1">
        <v>37</v>
      </c>
      <c r="R267" s="1">
        <v>42</v>
      </c>
      <c r="S267" s="1">
        <v>4</v>
      </c>
      <c r="T267" s="1">
        <v>3</v>
      </c>
    </row>
    <row r="268" spans="11:20" ht="13.5">
      <c r="K268" s="1" t="s">
        <v>485</v>
      </c>
      <c r="L268" s="1">
        <v>4</v>
      </c>
      <c r="M268" s="1">
        <v>4</v>
      </c>
      <c r="N268" s="1">
        <v>4</v>
      </c>
      <c r="O268" s="1">
        <v>4</v>
      </c>
      <c r="P268" s="1">
        <v>7</v>
      </c>
      <c r="Q268" s="1">
        <v>43</v>
      </c>
      <c r="R268" s="1">
        <v>49</v>
      </c>
      <c r="S268" s="1">
        <v>4</v>
      </c>
      <c r="T268" s="1">
        <v>5</v>
      </c>
    </row>
    <row r="269" spans="11:20" ht="13.5">
      <c r="K269" s="1" t="s">
        <v>486</v>
      </c>
      <c r="L269" s="1">
        <v>4</v>
      </c>
      <c r="M269" s="1">
        <v>4</v>
      </c>
      <c r="N269" s="1">
        <v>4</v>
      </c>
      <c r="O269" s="1">
        <v>4</v>
      </c>
      <c r="P269" s="1">
        <v>8</v>
      </c>
      <c r="Q269" s="1">
        <v>49</v>
      </c>
      <c r="R269" s="1">
        <v>56</v>
      </c>
      <c r="S269" s="1">
        <v>5</v>
      </c>
      <c r="T269" s="1">
        <v>5</v>
      </c>
    </row>
    <row r="270" spans="11:20" ht="13.5">
      <c r="K270" s="1" t="s">
        <v>487</v>
      </c>
      <c r="L270" s="1">
        <v>5</v>
      </c>
      <c r="M270" s="1">
        <v>5</v>
      </c>
      <c r="N270" s="1">
        <v>5</v>
      </c>
      <c r="O270" s="1">
        <v>5</v>
      </c>
      <c r="P270" s="1">
        <v>9</v>
      </c>
      <c r="Q270" s="1">
        <v>55</v>
      </c>
      <c r="R270" s="1">
        <v>63</v>
      </c>
      <c r="S270" s="1">
        <v>6</v>
      </c>
      <c r="T270" s="1">
        <v>7</v>
      </c>
    </row>
    <row r="271" spans="11:20" ht="13.5">
      <c r="K271" s="1" t="s">
        <v>488</v>
      </c>
      <c r="L271" s="1">
        <v>6</v>
      </c>
      <c r="M271" s="1">
        <v>5</v>
      </c>
      <c r="N271" s="1">
        <v>6</v>
      </c>
      <c r="O271" s="1">
        <v>5</v>
      </c>
      <c r="P271" s="1">
        <v>10</v>
      </c>
      <c r="Q271" s="1">
        <v>62</v>
      </c>
      <c r="R271" s="1">
        <v>70</v>
      </c>
      <c r="S271" s="1">
        <v>7</v>
      </c>
      <c r="T271" s="1">
        <v>7</v>
      </c>
    </row>
    <row r="272" spans="11:20" ht="13.5">
      <c r="K272" s="1" t="s">
        <v>489</v>
      </c>
      <c r="L272" s="1">
        <v>6</v>
      </c>
      <c r="M272" s="1">
        <v>6</v>
      </c>
      <c r="N272" s="1">
        <v>6</v>
      </c>
      <c r="O272" s="1">
        <v>6</v>
      </c>
      <c r="P272" s="1">
        <v>11</v>
      </c>
      <c r="Q272" s="1">
        <v>69</v>
      </c>
      <c r="R272" s="1">
        <v>77</v>
      </c>
      <c r="S272" s="1">
        <v>7</v>
      </c>
      <c r="T272" s="1">
        <v>8</v>
      </c>
    </row>
    <row r="273" spans="11:20" ht="13.5">
      <c r="K273" s="1" t="s">
        <v>490</v>
      </c>
      <c r="L273" s="1">
        <v>7</v>
      </c>
      <c r="M273" s="1">
        <v>6</v>
      </c>
      <c r="N273" s="1">
        <v>7</v>
      </c>
      <c r="O273" s="1">
        <v>6</v>
      </c>
      <c r="P273" s="1">
        <v>12</v>
      </c>
      <c r="Q273" s="1">
        <v>76</v>
      </c>
      <c r="R273" s="1">
        <v>84</v>
      </c>
      <c r="S273" s="1">
        <v>8</v>
      </c>
      <c r="T273" s="1">
        <v>8</v>
      </c>
    </row>
    <row r="274" spans="11:20" ht="13.5">
      <c r="K274" s="1" t="s">
        <v>491</v>
      </c>
      <c r="L274" s="1">
        <v>7</v>
      </c>
      <c r="M274" s="1">
        <v>7</v>
      </c>
      <c r="N274" s="1">
        <v>7</v>
      </c>
      <c r="O274" s="1">
        <v>7</v>
      </c>
      <c r="P274" s="1">
        <v>13</v>
      </c>
      <c r="Q274" s="1">
        <v>83</v>
      </c>
      <c r="R274" s="1">
        <v>91</v>
      </c>
      <c r="S274" s="1">
        <v>9</v>
      </c>
      <c r="T274" s="1">
        <v>9</v>
      </c>
    </row>
    <row r="275" spans="11:20" ht="13.5">
      <c r="K275" s="1" t="s">
        <v>492</v>
      </c>
      <c r="L275" s="1">
        <v>8</v>
      </c>
      <c r="M275" s="1">
        <v>7</v>
      </c>
      <c r="N275" s="1">
        <v>8</v>
      </c>
      <c r="O275" s="1">
        <v>7</v>
      </c>
      <c r="P275" s="1">
        <v>14</v>
      </c>
      <c r="Q275" s="1">
        <v>90</v>
      </c>
      <c r="R275" s="1">
        <v>98</v>
      </c>
      <c r="S275" s="1">
        <v>9</v>
      </c>
      <c r="T275" s="1">
        <v>10</v>
      </c>
    </row>
    <row r="276" spans="11:20" ht="13.5">
      <c r="K276" s="1" t="s">
        <v>493</v>
      </c>
      <c r="L276" s="1">
        <v>8</v>
      </c>
      <c r="M276" s="1">
        <v>8</v>
      </c>
      <c r="N276" s="1">
        <v>8</v>
      </c>
      <c r="O276" s="1">
        <v>8</v>
      </c>
      <c r="P276" s="1">
        <v>15</v>
      </c>
      <c r="Q276" s="1">
        <v>97</v>
      </c>
      <c r="R276" s="1">
        <v>105</v>
      </c>
      <c r="S276" s="1">
        <v>10</v>
      </c>
      <c r="T276" s="1">
        <v>10</v>
      </c>
    </row>
    <row r="277" spans="11:20" ht="13.5">
      <c r="K277" s="1" t="s">
        <v>494</v>
      </c>
      <c r="L277" s="1">
        <v>9</v>
      </c>
      <c r="M277" s="1">
        <v>8</v>
      </c>
      <c r="N277" s="1">
        <v>9</v>
      </c>
      <c r="O277" s="1">
        <v>8</v>
      </c>
      <c r="P277" s="1">
        <v>16</v>
      </c>
      <c r="Q277" s="1">
        <v>104</v>
      </c>
      <c r="R277" s="1">
        <v>112</v>
      </c>
      <c r="S277" s="1">
        <v>11</v>
      </c>
      <c r="T277" s="1">
        <v>11</v>
      </c>
    </row>
    <row r="278" spans="11:20" ht="13.5">
      <c r="K278" s="1" t="s">
        <v>495</v>
      </c>
      <c r="L278" s="1">
        <v>9</v>
      </c>
      <c r="M278" s="1">
        <v>9</v>
      </c>
      <c r="N278" s="1">
        <v>9</v>
      </c>
      <c r="O278" s="1">
        <v>9</v>
      </c>
      <c r="P278" s="1">
        <v>17</v>
      </c>
      <c r="Q278" s="1">
        <v>111</v>
      </c>
      <c r="R278" s="1">
        <v>119</v>
      </c>
      <c r="S278" s="1">
        <v>11</v>
      </c>
      <c r="T278" s="1">
        <v>11</v>
      </c>
    </row>
    <row r="279" spans="11:20" ht="13.5">
      <c r="K279" s="1" t="s">
        <v>496</v>
      </c>
      <c r="L279" s="1">
        <v>10</v>
      </c>
      <c r="M279" s="1">
        <v>9</v>
      </c>
      <c r="N279" s="1">
        <v>10</v>
      </c>
      <c r="O279" s="1">
        <v>9</v>
      </c>
      <c r="P279" s="1">
        <v>18</v>
      </c>
      <c r="Q279" s="1">
        <v>118</v>
      </c>
      <c r="R279" s="1">
        <v>126</v>
      </c>
      <c r="S279" s="1">
        <v>12</v>
      </c>
      <c r="T279" s="1">
        <v>12</v>
      </c>
    </row>
    <row r="280" spans="11:20" ht="13.5">
      <c r="K280" s="1" t="s">
        <v>497</v>
      </c>
      <c r="L280" s="1">
        <v>10</v>
      </c>
      <c r="M280" s="1">
        <v>10</v>
      </c>
      <c r="N280" s="1">
        <v>10</v>
      </c>
      <c r="O280" s="1">
        <v>10</v>
      </c>
      <c r="P280" s="1">
        <v>19</v>
      </c>
      <c r="Q280" s="1">
        <v>125</v>
      </c>
      <c r="R280" s="1">
        <v>133</v>
      </c>
      <c r="S280" s="1">
        <v>12</v>
      </c>
      <c r="T280" s="1">
        <v>13</v>
      </c>
    </row>
    <row r="281" spans="11:20" ht="13.5">
      <c r="K281" s="1" t="s">
        <v>498</v>
      </c>
      <c r="L281" s="1">
        <v>11</v>
      </c>
      <c r="M281" s="1">
        <v>11</v>
      </c>
      <c r="N281" s="1">
        <v>11</v>
      </c>
      <c r="O281" s="1">
        <v>11</v>
      </c>
      <c r="P281" s="1">
        <v>20</v>
      </c>
      <c r="Q281" s="1">
        <v>132</v>
      </c>
      <c r="R281" s="1">
        <v>140</v>
      </c>
      <c r="S281" s="1">
        <v>13</v>
      </c>
      <c r="T281" s="1">
        <v>13</v>
      </c>
    </row>
    <row r="282" spans="11:20" ht="13.5">
      <c r="K282" s="10" t="s">
        <v>499</v>
      </c>
      <c r="L282" s="1">
        <v>1</v>
      </c>
      <c r="M282" s="1">
        <v>1</v>
      </c>
      <c r="N282" s="1">
        <v>0</v>
      </c>
      <c r="O282" s="1">
        <v>1</v>
      </c>
      <c r="P282" s="1">
        <v>0</v>
      </c>
      <c r="Q282" s="1">
        <v>7</v>
      </c>
      <c r="R282" s="1">
        <v>6</v>
      </c>
      <c r="S282" s="1">
        <v>1</v>
      </c>
      <c r="T282" s="1">
        <v>0</v>
      </c>
    </row>
    <row r="283" spans="11:20" ht="13.5">
      <c r="K283" s="10" t="s">
        <v>176</v>
      </c>
      <c r="L283" s="1">
        <v>2</v>
      </c>
      <c r="M283" s="1">
        <v>2</v>
      </c>
      <c r="N283" s="1">
        <v>1</v>
      </c>
      <c r="O283" s="1">
        <v>2</v>
      </c>
      <c r="P283" s="1">
        <v>1</v>
      </c>
      <c r="Q283" s="1">
        <v>14</v>
      </c>
      <c r="R283" s="1">
        <v>12</v>
      </c>
      <c r="S283" s="1">
        <v>2</v>
      </c>
      <c r="T283" s="1">
        <v>1</v>
      </c>
    </row>
    <row r="284" spans="11:20" ht="13.5">
      <c r="K284" s="10" t="s">
        <v>177</v>
      </c>
      <c r="L284" s="1">
        <v>3</v>
      </c>
      <c r="M284" s="1">
        <v>2</v>
      </c>
      <c r="N284" s="1">
        <v>1</v>
      </c>
      <c r="O284" s="1">
        <v>2</v>
      </c>
      <c r="P284" s="1">
        <v>2</v>
      </c>
      <c r="Q284" s="1">
        <v>21</v>
      </c>
      <c r="R284" s="1">
        <v>18</v>
      </c>
      <c r="S284" s="1">
        <v>3</v>
      </c>
      <c r="T284" s="1">
        <v>1</v>
      </c>
    </row>
    <row r="285" spans="11:20" ht="13.5">
      <c r="K285" s="10" t="s">
        <v>178</v>
      </c>
      <c r="L285" s="1">
        <v>3</v>
      </c>
      <c r="M285" s="1">
        <v>3</v>
      </c>
      <c r="N285" s="1">
        <v>2</v>
      </c>
      <c r="O285" s="1">
        <v>2</v>
      </c>
      <c r="P285" s="1">
        <v>2</v>
      </c>
      <c r="Q285" s="1">
        <v>28</v>
      </c>
      <c r="R285" s="1">
        <v>24</v>
      </c>
      <c r="S285" s="1">
        <v>3</v>
      </c>
      <c r="T285" s="1">
        <v>2</v>
      </c>
    </row>
    <row r="286" spans="11:20" ht="13.5">
      <c r="K286" s="10" t="s">
        <v>179</v>
      </c>
      <c r="L286" s="1">
        <v>4</v>
      </c>
      <c r="M286" s="1">
        <v>3</v>
      </c>
      <c r="N286" s="1">
        <v>2</v>
      </c>
      <c r="O286" s="1">
        <v>3</v>
      </c>
      <c r="P286" s="1">
        <v>3</v>
      </c>
      <c r="Q286" s="1">
        <v>36</v>
      </c>
      <c r="R286" s="1">
        <v>30</v>
      </c>
      <c r="S286" s="1">
        <v>4</v>
      </c>
      <c r="T286" s="1">
        <v>3</v>
      </c>
    </row>
    <row r="287" spans="11:20" ht="13.5">
      <c r="K287" s="10" t="s">
        <v>180</v>
      </c>
      <c r="L287" s="1">
        <v>4</v>
      </c>
      <c r="M287" s="1">
        <v>4</v>
      </c>
      <c r="N287" s="1">
        <v>3</v>
      </c>
      <c r="O287" s="1">
        <v>3</v>
      </c>
      <c r="P287" s="1">
        <v>3</v>
      </c>
      <c r="Q287" s="1">
        <v>43</v>
      </c>
      <c r="R287" s="1">
        <v>36</v>
      </c>
      <c r="S287" s="1">
        <v>5</v>
      </c>
      <c r="T287" s="1">
        <v>3</v>
      </c>
    </row>
    <row r="288" spans="11:20" ht="13.5">
      <c r="K288" s="10" t="s">
        <v>181</v>
      </c>
      <c r="L288" s="1">
        <v>5</v>
      </c>
      <c r="M288" s="1">
        <v>4</v>
      </c>
      <c r="N288" s="1">
        <v>3</v>
      </c>
      <c r="O288" s="1">
        <v>4</v>
      </c>
      <c r="P288" s="1">
        <v>4</v>
      </c>
      <c r="Q288" s="1">
        <v>50</v>
      </c>
      <c r="R288" s="1">
        <v>42</v>
      </c>
      <c r="S288" s="1">
        <v>6</v>
      </c>
      <c r="T288" s="1">
        <v>4</v>
      </c>
    </row>
    <row r="289" spans="11:20" ht="13.5">
      <c r="K289" s="10" t="s">
        <v>182</v>
      </c>
      <c r="L289" s="1">
        <v>5</v>
      </c>
      <c r="M289" s="1">
        <v>5</v>
      </c>
      <c r="N289" s="1">
        <v>4</v>
      </c>
      <c r="O289" s="1">
        <v>4</v>
      </c>
      <c r="P289" s="1">
        <v>5</v>
      </c>
      <c r="Q289" s="1">
        <v>57</v>
      </c>
      <c r="R289" s="1">
        <v>48</v>
      </c>
      <c r="S289" s="1">
        <v>6</v>
      </c>
      <c r="T289" s="1">
        <v>5</v>
      </c>
    </row>
    <row r="290" spans="11:20" ht="13.5">
      <c r="K290" s="10" t="s">
        <v>183</v>
      </c>
      <c r="L290" s="1">
        <v>6</v>
      </c>
      <c r="M290" s="1">
        <v>5</v>
      </c>
      <c r="N290" s="1">
        <v>4</v>
      </c>
      <c r="O290" s="1">
        <v>5</v>
      </c>
      <c r="P290" s="1">
        <v>5</v>
      </c>
      <c r="Q290" s="1">
        <v>65</v>
      </c>
      <c r="R290" s="1">
        <v>54</v>
      </c>
      <c r="S290" s="1">
        <v>7</v>
      </c>
      <c r="T290" s="1">
        <v>5</v>
      </c>
    </row>
    <row r="291" spans="11:20" ht="13.5">
      <c r="K291" s="10" t="s">
        <v>184</v>
      </c>
      <c r="L291" s="1">
        <v>7</v>
      </c>
      <c r="M291" s="1">
        <v>6</v>
      </c>
      <c r="N291" s="1">
        <v>5</v>
      </c>
      <c r="O291" s="1">
        <v>5</v>
      </c>
      <c r="P291" s="1">
        <v>6</v>
      </c>
      <c r="Q291" s="1">
        <v>73</v>
      </c>
      <c r="R291" s="1">
        <v>60</v>
      </c>
      <c r="S291" s="1">
        <v>8</v>
      </c>
      <c r="T291" s="1">
        <v>6</v>
      </c>
    </row>
    <row r="292" spans="11:20" ht="13.5">
      <c r="K292" s="10" t="s">
        <v>500</v>
      </c>
      <c r="L292" s="1">
        <v>8</v>
      </c>
      <c r="M292" s="1">
        <v>7</v>
      </c>
      <c r="N292" s="1">
        <v>5</v>
      </c>
      <c r="O292" s="1">
        <v>6</v>
      </c>
      <c r="P292" s="1">
        <v>7</v>
      </c>
      <c r="Q292" s="1">
        <v>81</v>
      </c>
      <c r="R292" s="1">
        <v>66</v>
      </c>
      <c r="S292" s="1">
        <v>9</v>
      </c>
      <c r="T292" s="1">
        <v>7</v>
      </c>
    </row>
    <row r="293" spans="11:21" ht="13.5">
      <c r="K293" s="10" t="s">
        <v>501</v>
      </c>
      <c r="L293" s="1">
        <v>8</v>
      </c>
      <c r="M293" s="1">
        <v>8</v>
      </c>
      <c r="N293" s="1">
        <v>6</v>
      </c>
      <c r="O293" s="1">
        <v>6</v>
      </c>
      <c r="P293" s="1">
        <v>8</v>
      </c>
      <c r="Q293" s="1">
        <v>89</v>
      </c>
      <c r="R293" s="1">
        <v>72</v>
      </c>
      <c r="S293" s="1">
        <v>9</v>
      </c>
      <c r="T293" s="1">
        <v>7</v>
      </c>
      <c r="U293" s="49"/>
    </row>
    <row r="294" spans="11:20" ht="13.5">
      <c r="K294" s="10" t="s">
        <v>502</v>
      </c>
      <c r="L294" s="1">
        <v>9</v>
      </c>
      <c r="M294" s="1">
        <v>8</v>
      </c>
      <c r="N294" s="1">
        <v>6</v>
      </c>
      <c r="O294" s="1">
        <v>7</v>
      </c>
      <c r="P294" s="1">
        <v>9</v>
      </c>
      <c r="Q294" s="1">
        <v>97</v>
      </c>
      <c r="R294" s="1">
        <v>78</v>
      </c>
      <c r="S294" s="1">
        <v>10</v>
      </c>
      <c r="T294" s="1">
        <v>8</v>
      </c>
    </row>
    <row r="295" spans="11:20" ht="13.5">
      <c r="K295" s="10" t="s">
        <v>503</v>
      </c>
      <c r="L295" s="1">
        <v>9</v>
      </c>
      <c r="M295" s="1">
        <v>9</v>
      </c>
      <c r="N295" s="1">
        <v>7</v>
      </c>
      <c r="O295" s="1">
        <v>8</v>
      </c>
      <c r="P295" s="1">
        <v>10</v>
      </c>
      <c r="Q295" s="1">
        <v>105</v>
      </c>
      <c r="R295" s="1">
        <v>84</v>
      </c>
      <c r="S295" s="1">
        <v>11</v>
      </c>
      <c r="T295" s="1">
        <v>9</v>
      </c>
    </row>
    <row r="296" spans="11:20" ht="13.5">
      <c r="K296" s="10" t="s">
        <v>504</v>
      </c>
      <c r="L296" s="1">
        <v>10</v>
      </c>
      <c r="M296" s="1">
        <v>9</v>
      </c>
      <c r="N296" s="1">
        <v>7</v>
      </c>
      <c r="O296" s="1">
        <v>8</v>
      </c>
      <c r="P296" s="1">
        <v>11</v>
      </c>
      <c r="Q296" s="1">
        <v>113</v>
      </c>
      <c r="R296" s="1">
        <v>90</v>
      </c>
      <c r="S296" s="1">
        <v>12</v>
      </c>
      <c r="T296" s="1">
        <v>9</v>
      </c>
    </row>
    <row r="297" spans="11:20" ht="13.5">
      <c r="K297" s="10" t="s">
        <v>505</v>
      </c>
      <c r="L297" s="1">
        <v>10</v>
      </c>
      <c r="M297" s="1">
        <v>10</v>
      </c>
      <c r="N297" s="1">
        <v>8</v>
      </c>
      <c r="O297" s="1">
        <v>9</v>
      </c>
      <c r="P297" s="1">
        <v>12</v>
      </c>
      <c r="Q297" s="1">
        <v>121</v>
      </c>
      <c r="R297" s="1">
        <v>96</v>
      </c>
      <c r="S297" s="1">
        <v>12</v>
      </c>
      <c r="T297" s="1">
        <v>10</v>
      </c>
    </row>
    <row r="298" spans="11:20" ht="13.5">
      <c r="K298" s="10" t="s">
        <v>506</v>
      </c>
      <c r="L298" s="1">
        <v>11</v>
      </c>
      <c r="M298" s="1">
        <v>10</v>
      </c>
      <c r="N298" s="1">
        <v>8</v>
      </c>
      <c r="O298" s="1">
        <v>9</v>
      </c>
      <c r="P298" s="1">
        <v>13</v>
      </c>
      <c r="Q298" s="1">
        <v>129</v>
      </c>
      <c r="R298" s="1">
        <v>102</v>
      </c>
      <c r="S298" s="1">
        <v>13</v>
      </c>
      <c r="T298" s="1">
        <v>11</v>
      </c>
    </row>
    <row r="299" spans="11:20" ht="13.5">
      <c r="K299" s="10" t="s">
        <v>507</v>
      </c>
      <c r="L299" s="1">
        <v>11</v>
      </c>
      <c r="M299" s="1">
        <v>11</v>
      </c>
      <c r="N299" s="1">
        <v>9</v>
      </c>
      <c r="O299" s="1">
        <v>10</v>
      </c>
      <c r="P299" s="1">
        <v>14</v>
      </c>
      <c r="Q299" s="1">
        <v>137</v>
      </c>
      <c r="R299" s="1">
        <v>108</v>
      </c>
      <c r="S299" s="1">
        <v>14</v>
      </c>
      <c r="T299" s="1">
        <v>11</v>
      </c>
    </row>
    <row r="300" spans="11:20" ht="13.5">
      <c r="K300" s="10" t="s">
        <v>508</v>
      </c>
      <c r="L300" s="1">
        <v>12</v>
      </c>
      <c r="M300" s="1">
        <v>12</v>
      </c>
      <c r="N300" s="1">
        <v>9</v>
      </c>
      <c r="O300" s="1">
        <v>10</v>
      </c>
      <c r="P300" s="1">
        <v>15</v>
      </c>
      <c r="Q300" s="1">
        <v>145</v>
      </c>
      <c r="R300" s="1">
        <v>114</v>
      </c>
      <c r="S300" s="1">
        <v>14</v>
      </c>
      <c r="T300" s="1">
        <v>12</v>
      </c>
    </row>
    <row r="301" spans="11:20" ht="13.5">
      <c r="K301" s="10" t="s">
        <v>509</v>
      </c>
      <c r="L301" s="1">
        <v>13</v>
      </c>
      <c r="M301" s="1">
        <v>12</v>
      </c>
      <c r="N301" s="1">
        <v>10</v>
      </c>
      <c r="O301" s="1">
        <v>11</v>
      </c>
      <c r="P301" s="1">
        <v>16</v>
      </c>
      <c r="Q301" s="1">
        <v>153</v>
      </c>
      <c r="R301" s="1">
        <v>120</v>
      </c>
      <c r="S301" s="1">
        <v>15</v>
      </c>
      <c r="T301" s="1">
        <v>13</v>
      </c>
    </row>
    <row r="302" spans="11:20" ht="13.5">
      <c r="K302" s="10" t="s">
        <v>510</v>
      </c>
      <c r="L302" s="1">
        <v>1</v>
      </c>
      <c r="M302" s="1">
        <v>1</v>
      </c>
      <c r="N302" s="1">
        <v>1</v>
      </c>
      <c r="O302" s="1">
        <v>1</v>
      </c>
      <c r="P302" s="1">
        <v>1</v>
      </c>
      <c r="Q302" s="1">
        <v>6</v>
      </c>
      <c r="R302" s="1">
        <v>6</v>
      </c>
      <c r="S302" s="1">
        <v>1</v>
      </c>
      <c r="T302" s="1">
        <v>1</v>
      </c>
    </row>
    <row r="303" spans="11:20" ht="13.5">
      <c r="K303" s="10" t="s">
        <v>185</v>
      </c>
      <c r="L303" s="1">
        <v>2</v>
      </c>
      <c r="M303" s="1">
        <v>1</v>
      </c>
      <c r="N303" s="1">
        <v>2</v>
      </c>
      <c r="O303" s="1">
        <v>1</v>
      </c>
      <c r="P303" s="1">
        <v>1</v>
      </c>
      <c r="Q303" s="1">
        <v>12</v>
      </c>
      <c r="R303" s="1">
        <v>12</v>
      </c>
      <c r="S303" s="1">
        <v>2</v>
      </c>
      <c r="T303" s="1">
        <v>2</v>
      </c>
    </row>
    <row r="304" spans="11:20" ht="13.5">
      <c r="K304" s="10" t="s">
        <v>186</v>
      </c>
      <c r="L304" s="1">
        <v>2</v>
      </c>
      <c r="M304" s="1">
        <v>2</v>
      </c>
      <c r="N304" s="1">
        <v>2</v>
      </c>
      <c r="O304" s="1">
        <v>2</v>
      </c>
      <c r="P304" s="1">
        <v>2</v>
      </c>
      <c r="Q304" s="1">
        <v>18</v>
      </c>
      <c r="R304" s="1">
        <v>18</v>
      </c>
      <c r="S304" s="1">
        <v>2</v>
      </c>
      <c r="T304" s="1">
        <v>2</v>
      </c>
    </row>
    <row r="305" spans="11:20" ht="13.5">
      <c r="K305" s="10" t="s">
        <v>187</v>
      </c>
      <c r="L305" s="1">
        <v>3</v>
      </c>
      <c r="M305" s="1">
        <v>2</v>
      </c>
      <c r="N305" s="1">
        <v>3</v>
      </c>
      <c r="O305" s="1">
        <v>2</v>
      </c>
      <c r="P305" s="1">
        <v>3</v>
      </c>
      <c r="Q305" s="1">
        <v>24</v>
      </c>
      <c r="R305" s="1">
        <v>24</v>
      </c>
      <c r="S305" s="1">
        <v>3</v>
      </c>
      <c r="T305" s="1">
        <v>3</v>
      </c>
    </row>
    <row r="306" spans="11:20" ht="13.5">
      <c r="K306" s="10" t="s">
        <v>188</v>
      </c>
      <c r="L306" s="1">
        <v>3</v>
      </c>
      <c r="M306" s="1">
        <v>3</v>
      </c>
      <c r="N306" s="1">
        <v>3</v>
      </c>
      <c r="O306" s="1">
        <v>3</v>
      </c>
      <c r="P306" s="1">
        <v>3</v>
      </c>
      <c r="Q306" s="1">
        <v>31</v>
      </c>
      <c r="R306" s="1">
        <v>31</v>
      </c>
      <c r="S306" s="1">
        <v>4</v>
      </c>
      <c r="T306" s="1">
        <v>4</v>
      </c>
    </row>
    <row r="307" spans="11:20" ht="13.5">
      <c r="K307" s="10" t="s">
        <v>189</v>
      </c>
      <c r="L307" s="1">
        <v>4</v>
      </c>
      <c r="M307" s="1">
        <v>3</v>
      </c>
      <c r="N307" s="1">
        <v>4</v>
      </c>
      <c r="O307" s="1">
        <v>3</v>
      </c>
      <c r="P307" s="1">
        <v>4</v>
      </c>
      <c r="Q307" s="1">
        <v>37</v>
      </c>
      <c r="R307" s="1">
        <v>37</v>
      </c>
      <c r="S307" s="1">
        <v>4</v>
      </c>
      <c r="T307" s="1">
        <v>4</v>
      </c>
    </row>
    <row r="308" spans="11:20" ht="13.5">
      <c r="K308" s="10" t="s">
        <v>190</v>
      </c>
      <c r="L308" s="1">
        <v>4</v>
      </c>
      <c r="M308" s="1">
        <v>4</v>
      </c>
      <c r="N308" s="1">
        <v>4</v>
      </c>
      <c r="O308" s="1">
        <v>4</v>
      </c>
      <c r="P308" s="1">
        <v>5</v>
      </c>
      <c r="Q308" s="1">
        <v>43</v>
      </c>
      <c r="R308" s="1">
        <v>43</v>
      </c>
      <c r="S308" s="1">
        <v>5</v>
      </c>
      <c r="T308" s="1">
        <v>5</v>
      </c>
    </row>
    <row r="309" spans="11:20" ht="13.5">
      <c r="K309" s="10" t="s">
        <v>191</v>
      </c>
      <c r="L309" s="1">
        <v>5</v>
      </c>
      <c r="M309" s="1">
        <v>4</v>
      </c>
      <c r="N309" s="1">
        <v>5</v>
      </c>
      <c r="O309" s="1">
        <v>4</v>
      </c>
      <c r="P309" s="1">
        <v>5</v>
      </c>
      <c r="Q309" s="1">
        <v>49</v>
      </c>
      <c r="R309" s="1">
        <v>49</v>
      </c>
      <c r="S309" s="1">
        <v>6</v>
      </c>
      <c r="T309" s="1">
        <v>6</v>
      </c>
    </row>
    <row r="310" spans="11:20" ht="13.5">
      <c r="K310" s="10" t="s">
        <v>192</v>
      </c>
      <c r="L310" s="1">
        <v>5</v>
      </c>
      <c r="M310" s="1">
        <v>5</v>
      </c>
      <c r="N310" s="1">
        <v>5</v>
      </c>
      <c r="O310" s="1">
        <v>5</v>
      </c>
      <c r="P310" s="1">
        <v>6</v>
      </c>
      <c r="Q310" s="1">
        <v>56</v>
      </c>
      <c r="R310" s="1">
        <v>56</v>
      </c>
      <c r="S310" s="1">
        <v>7</v>
      </c>
      <c r="T310" s="1">
        <v>7</v>
      </c>
    </row>
    <row r="311" spans="11:20" ht="13.5">
      <c r="K311" s="10" t="s">
        <v>193</v>
      </c>
      <c r="L311" s="1">
        <v>6</v>
      </c>
      <c r="M311" s="1">
        <v>5</v>
      </c>
      <c r="N311" s="1">
        <v>6</v>
      </c>
      <c r="O311" s="1">
        <v>5</v>
      </c>
      <c r="P311" s="1">
        <v>7</v>
      </c>
      <c r="Q311" s="1">
        <v>63</v>
      </c>
      <c r="R311" s="1">
        <v>63</v>
      </c>
      <c r="S311" s="1">
        <v>8</v>
      </c>
      <c r="T311" s="1">
        <v>8</v>
      </c>
    </row>
    <row r="312" spans="11:20" ht="13.5">
      <c r="K312" s="10" t="s">
        <v>511</v>
      </c>
      <c r="L312" s="1">
        <v>6</v>
      </c>
      <c r="M312" s="1">
        <v>6</v>
      </c>
      <c r="N312" s="1">
        <v>6</v>
      </c>
      <c r="O312" s="1">
        <v>6</v>
      </c>
      <c r="P312" s="1">
        <v>7</v>
      </c>
      <c r="Q312" s="1">
        <v>70</v>
      </c>
      <c r="R312" s="1">
        <v>70</v>
      </c>
      <c r="S312" s="1">
        <v>8</v>
      </c>
      <c r="T312" s="1">
        <v>8</v>
      </c>
    </row>
    <row r="313" spans="11:20" ht="13.5">
      <c r="K313" s="10" t="s">
        <v>512</v>
      </c>
      <c r="L313" s="1">
        <v>7</v>
      </c>
      <c r="M313" s="1">
        <v>6</v>
      </c>
      <c r="N313" s="1">
        <v>7</v>
      </c>
      <c r="O313" s="1">
        <v>6</v>
      </c>
      <c r="P313" s="1">
        <v>8</v>
      </c>
      <c r="Q313" s="1">
        <v>77</v>
      </c>
      <c r="R313" s="1">
        <v>77</v>
      </c>
      <c r="S313" s="1">
        <v>9</v>
      </c>
      <c r="T313" s="1">
        <v>9</v>
      </c>
    </row>
    <row r="314" spans="11:20" ht="13.5">
      <c r="K314" s="10" t="s">
        <v>513</v>
      </c>
      <c r="L314" s="1">
        <v>7</v>
      </c>
      <c r="M314" s="1">
        <v>7</v>
      </c>
      <c r="N314" s="1">
        <v>7</v>
      </c>
      <c r="O314" s="1">
        <v>7</v>
      </c>
      <c r="P314" s="1">
        <v>9</v>
      </c>
      <c r="Q314" s="1">
        <v>84</v>
      </c>
      <c r="R314" s="1">
        <v>84</v>
      </c>
      <c r="S314" s="1">
        <v>9</v>
      </c>
      <c r="T314" s="1">
        <v>9</v>
      </c>
    </row>
    <row r="315" spans="11:20" ht="13.5">
      <c r="K315" s="10" t="s">
        <v>514</v>
      </c>
      <c r="L315" s="1">
        <v>8</v>
      </c>
      <c r="M315" s="1">
        <v>7</v>
      </c>
      <c r="N315" s="1">
        <v>8</v>
      </c>
      <c r="O315" s="1">
        <v>7</v>
      </c>
      <c r="P315" s="1">
        <v>9</v>
      </c>
      <c r="Q315" s="1">
        <v>91</v>
      </c>
      <c r="R315" s="1">
        <v>91</v>
      </c>
      <c r="S315" s="1">
        <v>10</v>
      </c>
      <c r="T315" s="1">
        <v>10</v>
      </c>
    </row>
    <row r="316" spans="11:20" ht="13.5">
      <c r="K316" s="10" t="s">
        <v>515</v>
      </c>
      <c r="L316" s="1">
        <v>8</v>
      </c>
      <c r="M316" s="1">
        <v>8</v>
      </c>
      <c r="N316" s="1">
        <v>8</v>
      </c>
      <c r="O316" s="1">
        <v>8</v>
      </c>
      <c r="P316" s="1">
        <v>10</v>
      </c>
      <c r="Q316" s="1">
        <v>98</v>
      </c>
      <c r="R316" s="1">
        <v>98</v>
      </c>
      <c r="S316" s="1">
        <v>11</v>
      </c>
      <c r="T316" s="1">
        <v>11</v>
      </c>
    </row>
    <row r="317" spans="11:20" ht="13.5">
      <c r="K317" s="10" t="s">
        <v>516</v>
      </c>
      <c r="L317" s="1">
        <v>9</v>
      </c>
      <c r="M317" s="1">
        <v>8</v>
      </c>
      <c r="N317" s="1">
        <v>9</v>
      </c>
      <c r="O317" s="1">
        <v>8</v>
      </c>
      <c r="P317" s="1">
        <v>11</v>
      </c>
      <c r="Q317" s="1">
        <v>105</v>
      </c>
      <c r="R317" s="1">
        <v>105</v>
      </c>
      <c r="S317" s="1">
        <v>11</v>
      </c>
      <c r="T317" s="1">
        <v>11</v>
      </c>
    </row>
    <row r="318" spans="11:20" ht="13.5">
      <c r="K318" s="10" t="s">
        <v>517</v>
      </c>
      <c r="L318" s="1">
        <v>9</v>
      </c>
      <c r="M318" s="1">
        <v>9</v>
      </c>
      <c r="N318" s="1">
        <v>9</v>
      </c>
      <c r="O318" s="1">
        <v>9</v>
      </c>
      <c r="P318" s="1">
        <v>11</v>
      </c>
      <c r="Q318" s="1">
        <v>112</v>
      </c>
      <c r="R318" s="1">
        <v>112</v>
      </c>
      <c r="S318" s="1">
        <v>12</v>
      </c>
      <c r="T318" s="1">
        <v>12</v>
      </c>
    </row>
    <row r="319" spans="11:20" ht="13.5">
      <c r="K319" s="10" t="s">
        <v>518</v>
      </c>
      <c r="L319" s="1">
        <v>10</v>
      </c>
      <c r="M319" s="1">
        <v>9</v>
      </c>
      <c r="N319" s="1">
        <v>10</v>
      </c>
      <c r="O319" s="1">
        <v>9</v>
      </c>
      <c r="P319" s="1">
        <v>12</v>
      </c>
      <c r="Q319" s="1">
        <v>119</v>
      </c>
      <c r="R319" s="1">
        <v>119</v>
      </c>
      <c r="S319" s="1">
        <v>13</v>
      </c>
      <c r="T319" s="1">
        <v>13</v>
      </c>
    </row>
    <row r="320" spans="11:20" ht="13.5">
      <c r="K320" s="10" t="s">
        <v>519</v>
      </c>
      <c r="L320" s="1">
        <v>11</v>
      </c>
      <c r="M320" s="1">
        <v>10</v>
      </c>
      <c r="N320" s="1">
        <v>11</v>
      </c>
      <c r="O320" s="1">
        <v>10</v>
      </c>
      <c r="P320" s="1">
        <v>12</v>
      </c>
      <c r="Q320" s="1">
        <v>126</v>
      </c>
      <c r="R320" s="1">
        <v>126</v>
      </c>
      <c r="S320" s="1">
        <v>14</v>
      </c>
      <c r="T320" s="1">
        <v>14</v>
      </c>
    </row>
    <row r="321" spans="11:20" ht="13.5">
      <c r="K321" s="10" t="s">
        <v>520</v>
      </c>
      <c r="L321" s="1">
        <v>12</v>
      </c>
      <c r="M321" s="1">
        <v>11</v>
      </c>
      <c r="N321" s="1">
        <v>12</v>
      </c>
      <c r="O321" s="1">
        <v>11</v>
      </c>
      <c r="P321" s="1">
        <v>13</v>
      </c>
      <c r="Q321" s="1">
        <v>133</v>
      </c>
      <c r="R321" s="1">
        <v>133</v>
      </c>
      <c r="S321" s="1">
        <v>15</v>
      </c>
      <c r="T321" s="1">
        <v>15</v>
      </c>
    </row>
    <row r="322" spans="11:20" ht="13.5">
      <c r="K322" s="10" t="s">
        <v>521</v>
      </c>
      <c r="L322" s="1">
        <v>1</v>
      </c>
      <c r="M322" s="1">
        <v>1</v>
      </c>
      <c r="N322" s="1">
        <v>0</v>
      </c>
      <c r="O322" s="1">
        <v>1</v>
      </c>
      <c r="P322" s="1">
        <v>1</v>
      </c>
      <c r="Q322" s="1">
        <v>7</v>
      </c>
      <c r="R322" s="1">
        <v>6</v>
      </c>
      <c r="S322" s="1">
        <v>1</v>
      </c>
      <c r="T322" s="1">
        <v>0</v>
      </c>
    </row>
    <row r="323" spans="11:20" ht="13.5">
      <c r="K323" s="10" t="s">
        <v>149</v>
      </c>
      <c r="L323" s="1">
        <v>2</v>
      </c>
      <c r="M323" s="1">
        <v>1</v>
      </c>
      <c r="N323" s="1">
        <v>1</v>
      </c>
      <c r="O323" s="1">
        <v>2</v>
      </c>
      <c r="P323" s="1">
        <v>2</v>
      </c>
      <c r="Q323" s="1">
        <v>14</v>
      </c>
      <c r="R323" s="1">
        <v>11</v>
      </c>
      <c r="S323" s="1">
        <v>2</v>
      </c>
      <c r="T323" s="1">
        <v>1</v>
      </c>
    </row>
    <row r="324" spans="11:20" ht="13.5">
      <c r="K324" s="10" t="s">
        <v>150</v>
      </c>
      <c r="L324" s="1">
        <v>2</v>
      </c>
      <c r="M324" s="1">
        <v>2</v>
      </c>
      <c r="N324" s="1">
        <v>1</v>
      </c>
      <c r="O324" s="1">
        <v>2</v>
      </c>
      <c r="P324" s="1">
        <v>2</v>
      </c>
      <c r="Q324" s="1">
        <v>21</v>
      </c>
      <c r="R324" s="1">
        <v>16</v>
      </c>
      <c r="S324" s="1">
        <v>3</v>
      </c>
      <c r="T324" s="1">
        <v>2</v>
      </c>
    </row>
    <row r="325" spans="11:20" ht="13.5">
      <c r="K325" s="10" t="s">
        <v>151</v>
      </c>
      <c r="L325" s="1">
        <v>3</v>
      </c>
      <c r="M325" s="1">
        <v>2</v>
      </c>
      <c r="N325" s="1">
        <v>2</v>
      </c>
      <c r="O325" s="1">
        <v>3</v>
      </c>
      <c r="P325" s="1">
        <v>3</v>
      </c>
      <c r="Q325" s="1">
        <v>28</v>
      </c>
      <c r="R325" s="1">
        <v>21</v>
      </c>
      <c r="S325" s="1">
        <v>3</v>
      </c>
      <c r="T325" s="1">
        <v>3</v>
      </c>
    </row>
    <row r="326" spans="11:20" ht="13.5">
      <c r="K326" s="10" t="s">
        <v>152</v>
      </c>
      <c r="L326" s="1">
        <v>3</v>
      </c>
      <c r="M326" s="1">
        <v>3</v>
      </c>
      <c r="N326" s="1">
        <v>2</v>
      </c>
      <c r="O326" s="1">
        <v>3</v>
      </c>
      <c r="P326" s="1">
        <v>4</v>
      </c>
      <c r="Q326" s="1">
        <v>35</v>
      </c>
      <c r="R326" s="1">
        <v>26</v>
      </c>
      <c r="S326" s="1">
        <v>4</v>
      </c>
      <c r="T326" s="1">
        <v>3</v>
      </c>
    </row>
    <row r="327" spans="11:20" ht="13.5">
      <c r="K327" s="10" t="s">
        <v>153</v>
      </c>
      <c r="L327" s="1">
        <v>4</v>
      </c>
      <c r="M327" s="1">
        <v>3</v>
      </c>
      <c r="N327" s="1">
        <v>3</v>
      </c>
      <c r="O327" s="1">
        <v>4</v>
      </c>
      <c r="P327" s="1">
        <v>5</v>
      </c>
      <c r="Q327" s="1">
        <v>42</v>
      </c>
      <c r="R327" s="1">
        <v>31</v>
      </c>
      <c r="S327" s="1">
        <v>5</v>
      </c>
      <c r="T327" s="1">
        <v>4</v>
      </c>
    </row>
    <row r="328" spans="11:20" ht="13.5">
      <c r="K328" s="10" t="s">
        <v>154</v>
      </c>
      <c r="L328" s="1">
        <v>4</v>
      </c>
      <c r="M328" s="1">
        <v>4</v>
      </c>
      <c r="N328" s="1">
        <v>3</v>
      </c>
      <c r="O328" s="1">
        <v>4</v>
      </c>
      <c r="P328" s="1">
        <v>6</v>
      </c>
      <c r="Q328" s="1">
        <v>49</v>
      </c>
      <c r="R328" s="1">
        <v>36</v>
      </c>
      <c r="S328" s="1">
        <v>6</v>
      </c>
      <c r="T328" s="1">
        <v>5</v>
      </c>
    </row>
    <row r="329" spans="11:20" ht="13.5">
      <c r="K329" s="10" t="s">
        <v>155</v>
      </c>
      <c r="L329" s="1">
        <v>5</v>
      </c>
      <c r="M329" s="1">
        <v>4</v>
      </c>
      <c r="N329" s="1">
        <v>4</v>
      </c>
      <c r="O329" s="1">
        <v>5</v>
      </c>
      <c r="P329" s="1">
        <v>6</v>
      </c>
      <c r="Q329" s="1">
        <v>56</v>
      </c>
      <c r="R329" s="1">
        <v>41</v>
      </c>
      <c r="S329" s="1">
        <v>7</v>
      </c>
      <c r="T329" s="1">
        <v>6</v>
      </c>
    </row>
    <row r="330" spans="11:20" ht="13.5">
      <c r="K330" s="10" t="s">
        <v>156</v>
      </c>
      <c r="L330" s="1">
        <v>5</v>
      </c>
      <c r="M330" s="1">
        <v>5</v>
      </c>
      <c r="N330" s="1">
        <v>4</v>
      </c>
      <c r="O330" s="1">
        <v>5</v>
      </c>
      <c r="P330" s="1">
        <v>7</v>
      </c>
      <c r="Q330" s="1">
        <v>63</v>
      </c>
      <c r="R330" s="1">
        <v>46</v>
      </c>
      <c r="S330" s="1">
        <v>7</v>
      </c>
      <c r="T330" s="1">
        <v>6</v>
      </c>
    </row>
    <row r="331" spans="11:20" ht="13.5">
      <c r="K331" s="10" t="s">
        <v>157</v>
      </c>
      <c r="L331" s="1">
        <v>6</v>
      </c>
      <c r="M331" s="1">
        <v>5</v>
      </c>
      <c r="N331" s="1">
        <v>5</v>
      </c>
      <c r="O331" s="1">
        <v>5</v>
      </c>
      <c r="P331" s="1">
        <v>8</v>
      </c>
      <c r="Q331" s="1">
        <v>70</v>
      </c>
      <c r="R331" s="1">
        <v>51</v>
      </c>
      <c r="S331" s="1">
        <v>8</v>
      </c>
      <c r="T331" s="1">
        <v>7</v>
      </c>
    </row>
    <row r="332" spans="11:20" ht="13.5">
      <c r="K332" s="10" t="s">
        <v>522</v>
      </c>
      <c r="L332" s="1">
        <v>7</v>
      </c>
      <c r="M332" s="1">
        <v>6</v>
      </c>
      <c r="N332" s="1">
        <v>5</v>
      </c>
      <c r="O332" s="1">
        <v>7</v>
      </c>
      <c r="P332" s="1">
        <v>10</v>
      </c>
      <c r="Q332" s="1">
        <v>77</v>
      </c>
      <c r="R332" s="1">
        <v>56</v>
      </c>
      <c r="S332" s="1">
        <v>9</v>
      </c>
      <c r="T332" s="1">
        <v>8</v>
      </c>
    </row>
    <row r="333" spans="11:20" ht="13.5">
      <c r="K333" s="10" t="s">
        <v>523</v>
      </c>
      <c r="L333" s="1">
        <v>7</v>
      </c>
      <c r="M333" s="1">
        <v>6</v>
      </c>
      <c r="N333" s="1">
        <v>6</v>
      </c>
      <c r="O333" s="1">
        <v>7</v>
      </c>
      <c r="P333" s="1">
        <v>11</v>
      </c>
      <c r="Q333" s="1">
        <v>84</v>
      </c>
      <c r="R333" s="1">
        <v>61</v>
      </c>
      <c r="S333" s="1">
        <v>10</v>
      </c>
      <c r="T333" s="1">
        <v>9</v>
      </c>
    </row>
    <row r="334" spans="11:20" ht="13.5">
      <c r="K334" s="10" t="s">
        <v>524</v>
      </c>
      <c r="L334" s="1">
        <v>8</v>
      </c>
      <c r="M334" s="1">
        <v>7</v>
      </c>
      <c r="N334" s="1">
        <v>6</v>
      </c>
      <c r="O334" s="1">
        <v>8</v>
      </c>
      <c r="P334" s="1">
        <v>13</v>
      </c>
      <c r="Q334" s="1">
        <v>91</v>
      </c>
      <c r="R334" s="1">
        <v>66</v>
      </c>
      <c r="S334" s="1">
        <v>10</v>
      </c>
      <c r="T334" s="1">
        <v>9</v>
      </c>
    </row>
    <row r="335" spans="11:20" ht="13.5">
      <c r="K335" s="10" t="s">
        <v>525</v>
      </c>
      <c r="L335" s="1">
        <v>8</v>
      </c>
      <c r="M335" s="1">
        <v>8</v>
      </c>
      <c r="N335" s="1">
        <v>7</v>
      </c>
      <c r="O335" s="1">
        <v>9</v>
      </c>
      <c r="P335" s="1">
        <v>14</v>
      </c>
      <c r="Q335" s="1">
        <v>98</v>
      </c>
      <c r="R335" s="1">
        <v>71</v>
      </c>
      <c r="S335" s="1">
        <v>11</v>
      </c>
      <c r="T335" s="1">
        <v>10</v>
      </c>
    </row>
    <row r="336" spans="11:20" ht="13.5">
      <c r="K336" s="10" t="s">
        <v>526</v>
      </c>
      <c r="L336" s="1">
        <v>9</v>
      </c>
      <c r="M336" s="1">
        <v>9</v>
      </c>
      <c r="N336" s="1">
        <v>7</v>
      </c>
      <c r="O336" s="1">
        <v>9</v>
      </c>
      <c r="P336" s="1">
        <v>15</v>
      </c>
      <c r="Q336" s="1">
        <v>105</v>
      </c>
      <c r="R336" s="1">
        <v>76</v>
      </c>
      <c r="S336" s="1">
        <v>12</v>
      </c>
      <c r="T336" s="1">
        <v>11</v>
      </c>
    </row>
    <row r="337" spans="11:20" ht="13.5">
      <c r="K337" s="10" t="s">
        <v>527</v>
      </c>
      <c r="L337" s="1">
        <v>9</v>
      </c>
      <c r="M337" s="1">
        <v>9</v>
      </c>
      <c r="N337" s="1">
        <v>8</v>
      </c>
      <c r="O337" s="1">
        <v>10</v>
      </c>
      <c r="P337" s="1">
        <v>16</v>
      </c>
      <c r="Q337" s="1">
        <v>112</v>
      </c>
      <c r="R337" s="1">
        <v>81</v>
      </c>
      <c r="S337" s="1">
        <v>13</v>
      </c>
      <c r="T337" s="1">
        <v>12</v>
      </c>
    </row>
    <row r="338" spans="11:20" ht="13.5">
      <c r="K338" s="10" t="s">
        <v>528</v>
      </c>
      <c r="L338" s="1">
        <v>10</v>
      </c>
      <c r="M338" s="1">
        <v>10</v>
      </c>
      <c r="N338" s="1">
        <v>8</v>
      </c>
      <c r="O338" s="1">
        <v>10</v>
      </c>
      <c r="P338" s="1">
        <v>18</v>
      </c>
      <c r="Q338" s="1">
        <v>119</v>
      </c>
      <c r="R338" s="1">
        <v>86</v>
      </c>
      <c r="S338" s="1">
        <v>14</v>
      </c>
      <c r="T338" s="1">
        <v>13</v>
      </c>
    </row>
    <row r="339" spans="11:20" ht="13.5">
      <c r="K339" s="10" t="s">
        <v>529</v>
      </c>
      <c r="L339" s="1">
        <v>10</v>
      </c>
      <c r="M339" s="1">
        <v>10</v>
      </c>
      <c r="N339" s="1">
        <v>9</v>
      </c>
      <c r="O339" s="1">
        <v>11</v>
      </c>
      <c r="P339" s="1">
        <v>19</v>
      </c>
      <c r="Q339" s="1">
        <v>126</v>
      </c>
      <c r="R339" s="1">
        <v>91</v>
      </c>
      <c r="S339" s="1">
        <v>14</v>
      </c>
      <c r="T339" s="1">
        <v>13</v>
      </c>
    </row>
    <row r="340" spans="11:20" ht="13.5">
      <c r="K340" s="10" t="s">
        <v>530</v>
      </c>
      <c r="L340" s="1">
        <v>11</v>
      </c>
      <c r="M340" s="1">
        <v>11</v>
      </c>
      <c r="N340" s="1">
        <v>9</v>
      </c>
      <c r="O340" s="1">
        <v>11</v>
      </c>
      <c r="P340" s="1">
        <v>21</v>
      </c>
      <c r="Q340" s="1">
        <v>133</v>
      </c>
      <c r="R340" s="1">
        <v>96</v>
      </c>
      <c r="S340" s="1">
        <v>15</v>
      </c>
      <c r="T340" s="1">
        <v>14</v>
      </c>
    </row>
    <row r="341" spans="11:20" ht="13.5">
      <c r="K341" s="10" t="s">
        <v>531</v>
      </c>
      <c r="L341" s="1">
        <v>12</v>
      </c>
      <c r="M341" s="1">
        <v>11</v>
      </c>
      <c r="N341" s="1">
        <v>10</v>
      </c>
      <c r="O341" s="1">
        <v>12</v>
      </c>
      <c r="P341" s="1">
        <v>23</v>
      </c>
      <c r="Q341" s="1">
        <v>140</v>
      </c>
      <c r="R341" s="1">
        <v>101</v>
      </c>
      <c r="S341" s="1">
        <v>16</v>
      </c>
      <c r="T341" s="1">
        <v>15</v>
      </c>
    </row>
    <row r="342" spans="11:20" ht="13.5">
      <c r="K342" s="1" t="s">
        <v>532</v>
      </c>
      <c r="L342" s="1">
        <v>2</v>
      </c>
      <c r="M342" s="1">
        <v>1</v>
      </c>
      <c r="N342" s="1">
        <v>0</v>
      </c>
      <c r="O342" s="1">
        <v>0</v>
      </c>
      <c r="P342" s="1">
        <v>0</v>
      </c>
      <c r="Q342" s="1">
        <v>8</v>
      </c>
      <c r="R342" s="1">
        <v>5</v>
      </c>
      <c r="S342" s="1">
        <v>2</v>
      </c>
      <c r="T342" s="1">
        <v>0</v>
      </c>
    </row>
    <row r="343" spans="11:20" ht="13.5">
      <c r="K343" s="1" t="s">
        <v>533</v>
      </c>
      <c r="L343" s="1">
        <v>2</v>
      </c>
      <c r="M343" s="1">
        <v>1</v>
      </c>
      <c r="N343" s="1">
        <v>1</v>
      </c>
      <c r="O343" s="1">
        <v>1</v>
      </c>
      <c r="P343" s="1">
        <v>1</v>
      </c>
      <c r="Q343" s="1">
        <v>16</v>
      </c>
      <c r="R343" s="1">
        <v>10</v>
      </c>
      <c r="S343" s="1">
        <v>3</v>
      </c>
      <c r="T343" s="1">
        <v>0</v>
      </c>
    </row>
    <row r="344" spans="11:20" ht="13.5">
      <c r="K344" s="1" t="s">
        <v>534</v>
      </c>
      <c r="L344" s="1">
        <v>3</v>
      </c>
      <c r="M344" s="1">
        <v>2</v>
      </c>
      <c r="N344" s="1">
        <v>1</v>
      </c>
      <c r="O344" s="1">
        <v>2</v>
      </c>
      <c r="P344" s="1">
        <v>2</v>
      </c>
      <c r="Q344" s="1">
        <v>24</v>
      </c>
      <c r="R344" s="1">
        <v>15</v>
      </c>
      <c r="S344" s="1">
        <v>4</v>
      </c>
      <c r="T344" s="1">
        <v>0</v>
      </c>
    </row>
    <row r="345" spans="11:20" ht="13.5">
      <c r="K345" s="1" t="s">
        <v>535</v>
      </c>
      <c r="L345" s="1">
        <v>3</v>
      </c>
      <c r="M345" s="1">
        <v>2</v>
      </c>
      <c r="N345" s="1">
        <v>1</v>
      </c>
      <c r="O345" s="1">
        <v>2</v>
      </c>
      <c r="P345" s="1">
        <v>2</v>
      </c>
      <c r="Q345" s="1">
        <v>32</v>
      </c>
      <c r="R345" s="1">
        <v>20</v>
      </c>
      <c r="S345" s="1">
        <v>5</v>
      </c>
      <c r="T345" s="1">
        <v>1</v>
      </c>
    </row>
    <row r="346" spans="11:20" ht="13.5">
      <c r="K346" s="1" t="s">
        <v>536</v>
      </c>
      <c r="L346" s="1">
        <v>4</v>
      </c>
      <c r="M346" s="1">
        <v>3</v>
      </c>
      <c r="N346" s="1">
        <v>2</v>
      </c>
      <c r="O346" s="1">
        <v>3</v>
      </c>
      <c r="P346" s="1">
        <v>3</v>
      </c>
      <c r="Q346" s="1">
        <v>41</v>
      </c>
      <c r="R346" s="1">
        <v>25</v>
      </c>
      <c r="S346" s="1">
        <v>6</v>
      </c>
      <c r="T346" s="1">
        <v>1</v>
      </c>
    </row>
    <row r="347" spans="11:20" ht="13.5">
      <c r="K347" s="1" t="s">
        <v>537</v>
      </c>
      <c r="L347" s="1">
        <v>4</v>
      </c>
      <c r="M347" s="1">
        <v>3</v>
      </c>
      <c r="N347" s="1">
        <v>2</v>
      </c>
      <c r="O347" s="1">
        <v>3</v>
      </c>
      <c r="P347" s="1">
        <v>3</v>
      </c>
      <c r="Q347" s="1">
        <v>49</v>
      </c>
      <c r="R347" s="1">
        <v>30</v>
      </c>
      <c r="S347" s="1">
        <v>7</v>
      </c>
      <c r="T347" s="1">
        <v>1</v>
      </c>
    </row>
    <row r="348" spans="11:20" ht="13.5">
      <c r="K348" s="1" t="s">
        <v>538</v>
      </c>
      <c r="L348" s="1">
        <v>5</v>
      </c>
      <c r="M348" s="1">
        <v>4</v>
      </c>
      <c r="N348" s="1">
        <v>3</v>
      </c>
      <c r="O348" s="1">
        <v>4</v>
      </c>
      <c r="P348" s="1">
        <v>3</v>
      </c>
      <c r="Q348" s="1">
        <v>57</v>
      </c>
      <c r="R348" s="1">
        <v>35</v>
      </c>
      <c r="S348" s="1">
        <v>8</v>
      </c>
      <c r="T348" s="1">
        <v>2</v>
      </c>
    </row>
    <row r="349" spans="11:20" ht="13.5">
      <c r="K349" s="1" t="s">
        <v>539</v>
      </c>
      <c r="L349" s="1">
        <v>5</v>
      </c>
      <c r="M349" s="1">
        <v>4</v>
      </c>
      <c r="N349" s="1">
        <v>3</v>
      </c>
      <c r="O349" s="1">
        <v>4</v>
      </c>
      <c r="P349" s="1">
        <v>4</v>
      </c>
      <c r="Q349" s="1">
        <v>65</v>
      </c>
      <c r="R349" s="1">
        <v>40</v>
      </c>
      <c r="S349" s="1">
        <v>9</v>
      </c>
      <c r="T349" s="1">
        <v>2</v>
      </c>
    </row>
    <row r="350" spans="11:20" ht="13.5">
      <c r="K350" s="1" t="s">
        <v>540</v>
      </c>
      <c r="L350" s="1">
        <v>6</v>
      </c>
      <c r="M350" s="1">
        <v>5</v>
      </c>
      <c r="N350" s="1">
        <v>4</v>
      </c>
      <c r="O350" s="1">
        <v>4</v>
      </c>
      <c r="P350" s="1">
        <v>4</v>
      </c>
      <c r="Q350" s="1">
        <v>74</v>
      </c>
      <c r="R350" s="1">
        <v>45</v>
      </c>
      <c r="S350" s="1">
        <v>10</v>
      </c>
      <c r="T350" s="1">
        <v>2</v>
      </c>
    </row>
    <row r="351" spans="11:20" ht="13.5">
      <c r="K351" s="1" t="s">
        <v>541</v>
      </c>
      <c r="L351" s="1">
        <v>7</v>
      </c>
      <c r="M351" s="1">
        <v>5</v>
      </c>
      <c r="N351" s="1">
        <v>4</v>
      </c>
      <c r="O351" s="1">
        <v>5</v>
      </c>
      <c r="P351" s="1">
        <v>5</v>
      </c>
      <c r="Q351" s="1">
        <v>83</v>
      </c>
      <c r="R351" s="1">
        <v>50</v>
      </c>
      <c r="S351" s="1">
        <v>11</v>
      </c>
      <c r="T351" s="1">
        <v>3</v>
      </c>
    </row>
    <row r="352" spans="11:20" ht="13.5">
      <c r="K352" s="1" t="s">
        <v>542</v>
      </c>
      <c r="L352" s="1">
        <v>7</v>
      </c>
      <c r="M352" s="1">
        <v>6</v>
      </c>
      <c r="N352" s="1">
        <v>4</v>
      </c>
      <c r="O352" s="1">
        <v>5</v>
      </c>
      <c r="P352" s="1">
        <v>6</v>
      </c>
      <c r="Q352" s="1">
        <v>92</v>
      </c>
      <c r="R352" s="1">
        <v>55</v>
      </c>
      <c r="S352" s="1">
        <v>12</v>
      </c>
      <c r="T352" s="1">
        <v>3</v>
      </c>
    </row>
    <row r="353" spans="11:20" ht="13.5">
      <c r="K353" s="1" t="s">
        <v>543</v>
      </c>
      <c r="L353" s="1">
        <v>8</v>
      </c>
      <c r="M353" s="1">
        <v>6</v>
      </c>
      <c r="N353" s="1">
        <v>5</v>
      </c>
      <c r="O353" s="1">
        <v>5</v>
      </c>
      <c r="P353" s="1">
        <v>6</v>
      </c>
      <c r="Q353" s="1">
        <v>101</v>
      </c>
      <c r="R353" s="1">
        <v>60</v>
      </c>
      <c r="S353" s="1">
        <v>13</v>
      </c>
      <c r="T353" s="1">
        <v>3</v>
      </c>
    </row>
    <row r="354" spans="11:20" ht="13.5">
      <c r="K354" s="1" t="s">
        <v>544</v>
      </c>
      <c r="L354" s="1">
        <v>9</v>
      </c>
      <c r="M354" s="1">
        <v>7</v>
      </c>
      <c r="N354" s="1">
        <v>5</v>
      </c>
      <c r="O354" s="1">
        <v>6</v>
      </c>
      <c r="P354" s="1">
        <v>7</v>
      </c>
      <c r="Q354" s="1">
        <v>110</v>
      </c>
      <c r="R354" s="1">
        <v>65</v>
      </c>
      <c r="S354" s="1">
        <v>14</v>
      </c>
      <c r="T354" s="1">
        <v>4</v>
      </c>
    </row>
    <row r="355" spans="11:20" ht="13.5">
      <c r="K355" s="1" t="s">
        <v>545</v>
      </c>
      <c r="L355" s="1">
        <v>9</v>
      </c>
      <c r="M355" s="1">
        <v>7</v>
      </c>
      <c r="N355" s="1">
        <v>5</v>
      </c>
      <c r="O355" s="1">
        <v>7</v>
      </c>
      <c r="P355" s="1">
        <v>7</v>
      </c>
      <c r="Q355" s="1">
        <v>119</v>
      </c>
      <c r="R355" s="1">
        <v>70</v>
      </c>
      <c r="S355" s="1">
        <v>15</v>
      </c>
      <c r="T355" s="1">
        <v>4</v>
      </c>
    </row>
    <row r="356" spans="11:20" ht="13.5">
      <c r="K356" s="1" t="s">
        <v>546</v>
      </c>
      <c r="L356" s="1">
        <v>10</v>
      </c>
      <c r="M356" s="1">
        <v>8</v>
      </c>
      <c r="N356" s="1">
        <v>6</v>
      </c>
      <c r="O356" s="1">
        <v>7</v>
      </c>
      <c r="P356" s="1">
        <v>8</v>
      </c>
      <c r="Q356" s="1">
        <v>128</v>
      </c>
      <c r="R356" s="1">
        <v>75</v>
      </c>
      <c r="S356" s="1">
        <v>16</v>
      </c>
      <c r="T356" s="1">
        <v>4</v>
      </c>
    </row>
    <row r="357" spans="11:20" ht="13.5">
      <c r="K357" s="1" t="s">
        <v>547</v>
      </c>
      <c r="L357" s="1">
        <v>11</v>
      </c>
      <c r="M357" s="1">
        <v>8</v>
      </c>
      <c r="N357" s="1">
        <v>6</v>
      </c>
      <c r="O357" s="1">
        <v>8</v>
      </c>
      <c r="P357" s="1">
        <v>8</v>
      </c>
      <c r="Q357" s="1">
        <v>137</v>
      </c>
      <c r="R357" s="1">
        <v>80</v>
      </c>
      <c r="S357" s="1">
        <v>17</v>
      </c>
      <c r="T357" s="1">
        <v>5</v>
      </c>
    </row>
    <row r="358" spans="11:20" ht="13.5">
      <c r="K358" s="1" t="s">
        <v>548</v>
      </c>
      <c r="L358" s="1">
        <v>11</v>
      </c>
      <c r="M358" s="1">
        <v>9</v>
      </c>
      <c r="N358" s="1">
        <v>7</v>
      </c>
      <c r="O358" s="1">
        <v>8</v>
      </c>
      <c r="P358" s="1">
        <v>9</v>
      </c>
      <c r="Q358" s="1">
        <v>146</v>
      </c>
      <c r="R358" s="1">
        <v>85</v>
      </c>
      <c r="S358" s="1">
        <v>18</v>
      </c>
      <c r="T358" s="1">
        <v>5</v>
      </c>
    </row>
    <row r="359" spans="11:20" ht="13.5">
      <c r="K359" s="1" t="s">
        <v>549</v>
      </c>
      <c r="L359" s="1">
        <v>12</v>
      </c>
      <c r="M359" s="1">
        <v>9</v>
      </c>
      <c r="N359" s="1">
        <v>7</v>
      </c>
      <c r="O359" s="1">
        <v>9</v>
      </c>
      <c r="P359" s="1">
        <v>9</v>
      </c>
      <c r="Q359" s="1">
        <v>155</v>
      </c>
      <c r="R359" s="1">
        <v>90</v>
      </c>
      <c r="S359" s="1">
        <v>19</v>
      </c>
      <c r="T359" s="1">
        <v>5</v>
      </c>
    </row>
    <row r="360" spans="11:20" ht="13.5">
      <c r="K360" s="1" t="s">
        <v>550</v>
      </c>
      <c r="L360" s="1">
        <v>13</v>
      </c>
      <c r="M360" s="1">
        <v>10</v>
      </c>
      <c r="N360" s="1">
        <v>8</v>
      </c>
      <c r="O360" s="1">
        <v>9</v>
      </c>
      <c r="P360" s="1">
        <v>10</v>
      </c>
      <c r="Q360" s="1">
        <v>164</v>
      </c>
      <c r="R360" s="1">
        <v>95</v>
      </c>
      <c r="S360" s="1">
        <v>20</v>
      </c>
      <c r="T360" s="1">
        <v>6</v>
      </c>
    </row>
    <row r="361" spans="11:20" ht="13.5">
      <c r="K361" s="1" t="s">
        <v>551</v>
      </c>
      <c r="L361" s="1">
        <v>14</v>
      </c>
      <c r="M361" s="1">
        <v>11</v>
      </c>
      <c r="N361" s="1">
        <v>8</v>
      </c>
      <c r="O361" s="1">
        <v>10</v>
      </c>
      <c r="P361" s="1">
        <v>11</v>
      </c>
      <c r="Q361" s="1">
        <v>173</v>
      </c>
      <c r="R361" s="1">
        <v>100</v>
      </c>
      <c r="S361" s="1">
        <v>21</v>
      </c>
      <c r="T361" s="1">
        <v>6</v>
      </c>
    </row>
    <row r="362" spans="11:20" ht="13.5">
      <c r="K362" s="10" t="s">
        <v>552</v>
      </c>
      <c r="L362" s="1">
        <v>0</v>
      </c>
      <c r="M362" s="1">
        <v>1</v>
      </c>
      <c r="N362" s="1">
        <v>1</v>
      </c>
      <c r="O362" s="1">
        <v>0</v>
      </c>
      <c r="P362" s="1">
        <v>1</v>
      </c>
      <c r="Q362" s="1">
        <v>5</v>
      </c>
      <c r="R362" s="1">
        <v>7</v>
      </c>
      <c r="S362" s="1">
        <v>1</v>
      </c>
      <c r="T362" s="1">
        <v>1</v>
      </c>
    </row>
    <row r="363" spans="11:20" ht="13.5">
      <c r="K363" s="10" t="s">
        <v>194</v>
      </c>
      <c r="L363" s="1">
        <v>1</v>
      </c>
      <c r="M363" s="1">
        <v>2</v>
      </c>
      <c r="N363" s="1">
        <v>2</v>
      </c>
      <c r="O363" s="1">
        <v>1</v>
      </c>
      <c r="P363" s="1">
        <v>2</v>
      </c>
      <c r="Q363" s="1">
        <v>10</v>
      </c>
      <c r="R363" s="1">
        <v>14</v>
      </c>
      <c r="S363" s="1">
        <v>1</v>
      </c>
      <c r="T363" s="1">
        <v>2</v>
      </c>
    </row>
    <row r="364" spans="11:20" ht="13.5">
      <c r="K364" s="10" t="s">
        <v>195</v>
      </c>
      <c r="L364" s="1">
        <v>1</v>
      </c>
      <c r="M364" s="1">
        <v>2</v>
      </c>
      <c r="N364" s="1">
        <v>3</v>
      </c>
      <c r="O364" s="1">
        <v>1</v>
      </c>
      <c r="P364" s="1">
        <v>3</v>
      </c>
      <c r="Q364" s="1">
        <v>15</v>
      </c>
      <c r="R364" s="1">
        <v>21</v>
      </c>
      <c r="S364" s="1">
        <v>2</v>
      </c>
      <c r="T364" s="1">
        <v>3</v>
      </c>
    </row>
    <row r="365" spans="11:20" ht="13.5">
      <c r="K365" s="10" t="s">
        <v>196</v>
      </c>
      <c r="L365" s="1">
        <v>2</v>
      </c>
      <c r="M365" s="1">
        <v>3</v>
      </c>
      <c r="N365" s="1">
        <v>3</v>
      </c>
      <c r="O365" s="1">
        <v>2</v>
      </c>
      <c r="P365" s="1">
        <v>4</v>
      </c>
      <c r="Q365" s="1">
        <v>20</v>
      </c>
      <c r="R365" s="1">
        <v>28</v>
      </c>
      <c r="S365" s="1">
        <v>2</v>
      </c>
      <c r="T365" s="1">
        <v>3</v>
      </c>
    </row>
    <row r="366" spans="11:20" ht="13.5">
      <c r="K366" s="10" t="s">
        <v>197</v>
      </c>
      <c r="L366" s="1">
        <v>2</v>
      </c>
      <c r="M366" s="1">
        <v>3</v>
      </c>
      <c r="N366" s="1">
        <v>4</v>
      </c>
      <c r="O366" s="1">
        <v>2</v>
      </c>
      <c r="P366" s="1">
        <v>5</v>
      </c>
      <c r="Q366" s="1">
        <v>26</v>
      </c>
      <c r="R366" s="1">
        <v>36</v>
      </c>
      <c r="S366" s="1">
        <v>2</v>
      </c>
      <c r="T366" s="1">
        <v>4</v>
      </c>
    </row>
    <row r="367" spans="11:20" ht="13.5">
      <c r="K367" s="10" t="s">
        <v>198</v>
      </c>
      <c r="L367" s="1">
        <v>3</v>
      </c>
      <c r="M367" s="1">
        <v>4</v>
      </c>
      <c r="N367" s="1">
        <v>4</v>
      </c>
      <c r="O367" s="1">
        <v>3</v>
      </c>
      <c r="P367" s="1">
        <v>6</v>
      </c>
      <c r="Q367" s="1">
        <v>31</v>
      </c>
      <c r="R367" s="1">
        <v>43</v>
      </c>
      <c r="S367" s="1">
        <v>3</v>
      </c>
      <c r="T367" s="1">
        <v>5</v>
      </c>
    </row>
    <row r="368" spans="11:20" ht="13.5">
      <c r="K368" s="10" t="s">
        <v>199</v>
      </c>
      <c r="L368" s="1">
        <v>3</v>
      </c>
      <c r="M368" s="1">
        <v>4</v>
      </c>
      <c r="N368" s="1">
        <v>5</v>
      </c>
      <c r="O368" s="1">
        <v>3</v>
      </c>
      <c r="P368" s="1">
        <v>7</v>
      </c>
      <c r="Q368" s="1">
        <v>36</v>
      </c>
      <c r="R368" s="1">
        <v>50</v>
      </c>
      <c r="S368" s="1">
        <v>3</v>
      </c>
      <c r="T368" s="1">
        <v>5</v>
      </c>
    </row>
    <row r="369" spans="11:20" ht="13.5">
      <c r="K369" s="10" t="s">
        <v>200</v>
      </c>
      <c r="L369" s="1">
        <v>4</v>
      </c>
      <c r="M369" s="1">
        <v>5</v>
      </c>
      <c r="N369" s="1">
        <v>5</v>
      </c>
      <c r="O369" s="1">
        <v>4</v>
      </c>
      <c r="P369" s="1">
        <v>8</v>
      </c>
      <c r="Q369" s="1">
        <v>41</v>
      </c>
      <c r="R369" s="1">
        <v>57</v>
      </c>
      <c r="S369" s="1">
        <v>4</v>
      </c>
      <c r="T369" s="1">
        <v>6</v>
      </c>
    </row>
    <row r="370" spans="11:20" ht="13.5">
      <c r="K370" s="10" t="s">
        <v>201</v>
      </c>
      <c r="L370" s="1">
        <v>4</v>
      </c>
      <c r="M370" s="1">
        <v>5</v>
      </c>
      <c r="N370" s="1">
        <v>6</v>
      </c>
      <c r="O370" s="1">
        <v>4</v>
      </c>
      <c r="P370" s="1">
        <v>9</v>
      </c>
      <c r="Q370" s="1">
        <v>46</v>
      </c>
      <c r="R370" s="1">
        <v>64</v>
      </c>
      <c r="S370" s="1">
        <v>4</v>
      </c>
      <c r="T370" s="1">
        <v>7</v>
      </c>
    </row>
    <row r="371" spans="11:20" ht="13.5">
      <c r="K371" s="10" t="s">
        <v>202</v>
      </c>
      <c r="L371" s="1">
        <v>5</v>
      </c>
      <c r="M371" s="1">
        <v>6</v>
      </c>
      <c r="N371" s="1">
        <v>6</v>
      </c>
      <c r="O371" s="1">
        <v>5</v>
      </c>
      <c r="P371" s="1">
        <v>10</v>
      </c>
      <c r="Q371" s="1">
        <v>52</v>
      </c>
      <c r="R371" s="1">
        <v>72</v>
      </c>
      <c r="S371" s="1">
        <v>4</v>
      </c>
      <c r="T371" s="1">
        <v>7</v>
      </c>
    </row>
    <row r="372" spans="11:20" ht="13.5">
      <c r="K372" s="10" t="s">
        <v>553</v>
      </c>
      <c r="L372" s="1">
        <v>5</v>
      </c>
      <c r="M372" s="1">
        <v>7</v>
      </c>
      <c r="N372" s="1">
        <v>7</v>
      </c>
      <c r="O372" s="1">
        <v>5</v>
      </c>
      <c r="P372" s="1">
        <v>11</v>
      </c>
      <c r="Q372" s="1">
        <v>58</v>
      </c>
      <c r="R372" s="1">
        <v>80</v>
      </c>
      <c r="S372" s="1">
        <v>5</v>
      </c>
      <c r="T372" s="1">
        <v>8</v>
      </c>
    </row>
    <row r="373" spans="11:20" ht="13.5">
      <c r="K373" s="10" t="s">
        <v>554</v>
      </c>
      <c r="L373" s="1">
        <v>6</v>
      </c>
      <c r="M373" s="1">
        <v>8</v>
      </c>
      <c r="N373" s="1">
        <v>7</v>
      </c>
      <c r="O373" s="1">
        <v>6</v>
      </c>
      <c r="P373" s="1">
        <v>12</v>
      </c>
      <c r="Q373" s="1">
        <v>64</v>
      </c>
      <c r="R373" s="1">
        <v>88</v>
      </c>
      <c r="S373" s="1">
        <v>5</v>
      </c>
      <c r="T373" s="1">
        <v>9</v>
      </c>
    </row>
    <row r="374" spans="11:20" ht="13.5">
      <c r="K374" s="10" t="s">
        <v>555</v>
      </c>
      <c r="L374" s="1">
        <v>7</v>
      </c>
      <c r="M374" s="1">
        <v>9</v>
      </c>
      <c r="N374" s="1">
        <v>8</v>
      </c>
      <c r="O374" s="1">
        <v>7</v>
      </c>
      <c r="P374" s="1">
        <v>13</v>
      </c>
      <c r="Q374" s="1">
        <v>70</v>
      </c>
      <c r="R374" s="1">
        <v>96</v>
      </c>
      <c r="S374" s="1">
        <v>6</v>
      </c>
      <c r="T374" s="1">
        <v>9</v>
      </c>
    </row>
    <row r="375" spans="11:20" ht="13.5">
      <c r="K375" s="10" t="s">
        <v>556</v>
      </c>
      <c r="L375" s="1">
        <v>7</v>
      </c>
      <c r="M375" s="1">
        <v>9</v>
      </c>
      <c r="N375" s="1">
        <v>8</v>
      </c>
      <c r="O375" s="1">
        <v>7</v>
      </c>
      <c r="P375" s="1">
        <v>14</v>
      </c>
      <c r="Q375" s="1">
        <v>76</v>
      </c>
      <c r="R375" s="1">
        <v>104</v>
      </c>
      <c r="S375" s="1">
        <v>6</v>
      </c>
      <c r="T375" s="1">
        <v>10</v>
      </c>
    </row>
    <row r="376" spans="11:20" ht="13.5">
      <c r="K376" s="10" t="s">
        <v>557</v>
      </c>
      <c r="L376" s="1">
        <v>8</v>
      </c>
      <c r="M376" s="1">
        <v>10</v>
      </c>
      <c r="N376" s="1">
        <v>9</v>
      </c>
      <c r="O376" s="1">
        <v>8</v>
      </c>
      <c r="P376" s="1">
        <v>15</v>
      </c>
      <c r="Q376" s="1">
        <v>82</v>
      </c>
      <c r="R376" s="1">
        <v>112</v>
      </c>
      <c r="S376" s="1">
        <v>7</v>
      </c>
      <c r="T376" s="1">
        <v>11</v>
      </c>
    </row>
    <row r="377" spans="11:20" ht="13.5">
      <c r="K377" s="10" t="s">
        <v>558</v>
      </c>
      <c r="L377" s="1">
        <v>8</v>
      </c>
      <c r="M377" s="1">
        <v>11</v>
      </c>
      <c r="N377" s="1">
        <v>10</v>
      </c>
      <c r="O377" s="1">
        <v>8</v>
      </c>
      <c r="P377" s="1">
        <v>16</v>
      </c>
      <c r="Q377" s="1">
        <v>88</v>
      </c>
      <c r="R377" s="1">
        <v>120</v>
      </c>
      <c r="S377" s="1">
        <v>7</v>
      </c>
      <c r="T377" s="1">
        <v>11</v>
      </c>
    </row>
    <row r="378" spans="11:20" ht="13.5">
      <c r="K378" s="10" t="s">
        <v>559</v>
      </c>
      <c r="L378" s="1">
        <v>9</v>
      </c>
      <c r="M378" s="1">
        <v>11</v>
      </c>
      <c r="N378" s="1">
        <v>11</v>
      </c>
      <c r="O378" s="1">
        <v>9</v>
      </c>
      <c r="P378" s="1">
        <v>17</v>
      </c>
      <c r="Q378" s="1">
        <v>94</v>
      </c>
      <c r="R378" s="1">
        <v>128</v>
      </c>
      <c r="S378" s="1">
        <v>8</v>
      </c>
      <c r="T378" s="1">
        <v>12</v>
      </c>
    </row>
    <row r="379" spans="11:20" ht="13.5">
      <c r="K379" s="10" t="s">
        <v>560</v>
      </c>
      <c r="L379" s="1">
        <v>9</v>
      </c>
      <c r="M379" s="1">
        <v>12</v>
      </c>
      <c r="N379" s="1">
        <v>11</v>
      </c>
      <c r="O379" s="1">
        <v>9</v>
      </c>
      <c r="P379" s="1">
        <v>18</v>
      </c>
      <c r="Q379" s="1">
        <v>100</v>
      </c>
      <c r="R379" s="1">
        <v>136</v>
      </c>
      <c r="S379" s="1">
        <v>8</v>
      </c>
      <c r="T379" s="1">
        <v>13</v>
      </c>
    </row>
    <row r="380" spans="11:20" ht="13.5">
      <c r="K380" s="10" t="s">
        <v>561</v>
      </c>
      <c r="L380" s="1">
        <v>10</v>
      </c>
      <c r="M380" s="1">
        <v>13</v>
      </c>
      <c r="N380" s="1">
        <v>12</v>
      </c>
      <c r="O380" s="1">
        <v>10</v>
      </c>
      <c r="P380" s="1">
        <v>19</v>
      </c>
      <c r="Q380" s="1">
        <v>106</v>
      </c>
      <c r="R380" s="1">
        <v>144</v>
      </c>
      <c r="S380" s="1">
        <v>9</v>
      </c>
      <c r="T380" s="1">
        <v>13</v>
      </c>
    </row>
    <row r="381" spans="11:20" ht="13.5">
      <c r="K381" s="10" t="s">
        <v>562</v>
      </c>
      <c r="L381" s="1">
        <v>11</v>
      </c>
      <c r="M381" s="1">
        <v>14</v>
      </c>
      <c r="N381" s="1">
        <v>12</v>
      </c>
      <c r="O381" s="1">
        <v>11</v>
      </c>
      <c r="P381" s="1">
        <v>20</v>
      </c>
      <c r="Q381" s="1">
        <v>112</v>
      </c>
      <c r="R381" s="1">
        <v>152</v>
      </c>
      <c r="S381" s="1">
        <v>10</v>
      </c>
      <c r="T381" s="1">
        <v>14</v>
      </c>
    </row>
    <row r="382" spans="11:20" ht="13.5">
      <c r="K382" s="10" t="s">
        <v>715</v>
      </c>
      <c r="L382" s="1">
        <v>1</v>
      </c>
      <c r="M382" s="1">
        <v>1</v>
      </c>
      <c r="N382" s="1">
        <v>0</v>
      </c>
      <c r="O382" s="1">
        <v>0</v>
      </c>
      <c r="P382" s="1">
        <v>2</v>
      </c>
      <c r="Q382" s="1">
        <v>5</v>
      </c>
      <c r="R382" s="1">
        <v>6</v>
      </c>
      <c r="S382" s="1">
        <v>1</v>
      </c>
      <c r="T382" s="1">
        <v>1</v>
      </c>
    </row>
    <row r="383" spans="11:20" ht="13.5">
      <c r="K383" s="10" t="s">
        <v>716</v>
      </c>
      <c r="L383" s="1">
        <v>1</v>
      </c>
      <c r="M383" s="1">
        <v>2</v>
      </c>
      <c r="N383" s="1">
        <v>1</v>
      </c>
      <c r="O383" s="1">
        <v>1</v>
      </c>
      <c r="P383" s="1">
        <v>3</v>
      </c>
      <c r="Q383" s="1">
        <v>11</v>
      </c>
      <c r="R383" s="1">
        <v>11</v>
      </c>
      <c r="S383" s="1">
        <v>1</v>
      </c>
      <c r="T383" s="1">
        <v>1</v>
      </c>
    </row>
    <row r="384" spans="11:20" ht="13.5">
      <c r="K384" s="10" t="s">
        <v>717</v>
      </c>
      <c r="L384" s="1">
        <v>2</v>
      </c>
      <c r="M384" s="1">
        <v>3</v>
      </c>
      <c r="N384" s="1">
        <v>2</v>
      </c>
      <c r="O384" s="1">
        <v>1</v>
      </c>
      <c r="P384" s="1">
        <v>5</v>
      </c>
      <c r="Q384" s="1">
        <v>17</v>
      </c>
      <c r="R384" s="1">
        <v>16</v>
      </c>
      <c r="S384" s="1">
        <v>2</v>
      </c>
      <c r="T384" s="1">
        <v>2</v>
      </c>
    </row>
    <row r="385" spans="11:20" ht="13.5">
      <c r="K385" s="10" t="s">
        <v>718</v>
      </c>
      <c r="L385" s="1">
        <v>3</v>
      </c>
      <c r="M385" s="1">
        <v>3</v>
      </c>
      <c r="N385" s="1">
        <v>2</v>
      </c>
      <c r="O385" s="1">
        <v>1</v>
      </c>
      <c r="P385" s="1">
        <v>6</v>
      </c>
      <c r="Q385" s="1">
        <v>23</v>
      </c>
      <c r="R385" s="1">
        <v>21</v>
      </c>
      <c r="S385" s="1">
        <v>2</v>
      </c>
      <c r="T385" s="1">
        <v>2</v>
      </c>
    </row>
    <row r="386" spans="11:20" ht="13.5">
      <c r="K386" s="10" t="s">
        <v>719</v>
      </c>
      <c r="L386" s="1">
        <v>3</v>
      </c>
      <c r="M386" s="1">
        <v>3</v>
      </c>
      <c r="N386" s="1">
        <v>2</v>
      </c>
      <c r="O386" s="1">
        <v>1</v>
      </c>
      <c r="P386" s="1">
        <v>6</v>
      </c>
      <c r="Q386" s="1">
        <v>30</v>
      </c>
      <c r="R386" s="1">
        <v>27</v>
      </c>
      <c r="S386" s="1">
        <v>3</v>
      </c>
      <c r="T386" s="1">
        <v>3</v>
      </c>
    </row>
    <row r="387" spans="11:20" ht="13.5">
      <c r="K387" s="10" t="s">
        <v>720</v>
      </c>
      <c r="L387" s="1">
        <v>3</v>
      </c>
      <c r="M387" s="1">
        <v>4</v>
      </c>
      <c r="N387" s="1">
        <v>3</v>
      </c>
      <c r="O387" s="1">
        <v>2</v>
      </c>
      <c r="P387" s="1">
        <v>7</v>
      </c>
      <c r="Q387" s="1">
        <v>36</v>
      </c>
      <c r="R387" s="1">
        <v>32</v>
      </c>
      <c r="S387" s="1">
        <v>3</v>
      </c>
      <c r="T387" s="1">
        <v>3</v>
      </c>
    </row>
    <row r="388" spans="11:20" ht="13.5">
      <c r="K388" s="10" t="s">
        <v>721</v>
      </c>
      <c r="L388" s="1">
        <v>4</v>
      </c>
      <c r="M388" s="1">
        <v>5</v>
      </c>
      <c r="N388" s="1">
        <v>3</v>
      </c>
      <c r="O388" s="1">
        <v>2</v>
      </c>
      <c r="P388" s="1">
        <v>9</v>
      </c>
      <c r="Q388" s="1">
        <v>42</v>
      </c>
      <c r="R388" s="1">
        <v>37</v>
      </c>
      <c r="S388" s="1">
        <v>4</v>
      </c>
      <c r="T388" s="1">
        <v>4</v>
      </c>
    </row>
    <row r="389" spans="11:20" ht="13.5">
      <c r="K389" s="10" t="s">
        <v>722</v>
      </c>
      <c r="L389" s="1">
        <v>4</v>
      </c>
      <c r="M389" s="1">
        <v>5</v>
      </c>
      <c r="N389" s="1">
        <v>3</v>
      </c>
      <c r="O389" s="1">
        <v>3</v>
      </c>
      <c r="P389" s="1">
        <v>10</v>
      </c>
      <c r="Q389" s="1">
        <v>48</v>
      </c>
      <c r="R389" s="1">
        <v>42</v>
      </c>
      <c r="S389" s="1">
        <v>5</v>
      </c>
      <c r="T389" s="1">
        <v>4</v>
      </c>
    </row>
    <row r="390" spans="11:20" ht="13.5">
      <c r="K390" s="10" t="s">
        <v>723</v>
      </c>
      <c r="L390" s="1">
        <v>5</v>
      </c>
      <c r="M390" s="1">
        <v>6</v>
      </c>
      <c r="N390" s="1">
        <v>4</v>
      </c>
      <c r="O390" s="1">
        <v>4</v>
      </c>
      <c r="P390" s="1">
        <v>12</v>
      </c>
      <c r="Q390" s="1">
        <v>55</v>
      </c>
      <c r="R390" s="1">
        <v>47</v>
      </c>
      <c r="S390" s="1">
        <v>6</v>
      </c>
      <c r="T390" s="1">
        <v>5</v>
      </c>
    </row>
    <row r="391" spans="11:20" ht="13.5">
      <c r="K391" s="10" t="s">
        <v>724</v>
      </c>
      <c r="L391" s="1">
        <v>6</v>
      </c>
      <c r="M391" s="1">
        <v>7</v>
      </c>
      <c r="N391" s="1">
        <v>5</v>
      </c>
      <c r="O391" s="1">
        <v>4</v>
      </c>
      <c r="P391" s="1">
        <v>13</v>
      </c>
      <c r="Q391" s="1">
        <v>62</v>
      </c>
      <c r="R391" s="1">
        <v>53</v>
      </c>
      <c r="S391" s="1">
        <v>7</v>
      </c>
      <c r="T391" s="1">
        <v>6</v>
      </c>
    </row>
    <row r="392" spans="11:20" ht="13.5">
      <c r="K392" s="10" t="s">
        <v>725</v>
      </c>
      <c r="L392" s="1">
        <v>7</v>
      </c>
      <c r="M392" s="1">
        <v>8</v>
      </c>
      <c r="N392" s="1">
        <v>6</v>
      </c>
      <c r="O392" s="1">
        <v>5</v>
      </c>
      <c r="P392" s="1">
        <v>16</v>
      </c>
      <c r="Q392" s="1">
        <v>69</v>
      </c>
      <c r="R392" s="1">
        <v>59</v>
      </c>
      <c r="S392" s="1">
        <v>8</v>
      </c>
      <c r="T392" s="1">
        <v>7</v>
      </c>
    </row>
    <row r="393" spans="11:20" ht="13.5">
      <c r="K393" s="10" t="s">
        <v>726</v>
      </c>
      <c r="L393" s="1">
        <v>7</v>
      </c>
      <c r="M393" s="1">
        <v>8</v>
      </c>
      <c r="N393" s="1">
        <v>6</v>
      </c>
      <c r="O393" s="1">
        <v>5</v>
      </c>
      <c r="P393" s="1">
        <v>17</v>
      </c>
      <c r="Q393" s="1">
        <v>76</v>
      </c>
      <c r="R393" s="1">
        <v>65</v>
      </c>
      <c r="S393" s="1">
        <v>9</v>
      </c>
      <c r="T393" s="1">
        <v>7</v>
      </c>
    </row>
    <row r="394" spans="11:20" ht="13.5">
      <c r="K394" s="10" t="s">
        <v>727</v>
      </c>
      <c r="L394" s="1">
        <v>8</v>
      </c>
      <c r="M394" s="1">
        <v>9</v>
      </c>
      <c r="N394" s="1">
        <v>7</v>
      </c>
      <c r="O394" s="1">
        <v>6</v>
      </c>
      <c r="P394" s="1">
        <v>18</v>
      </c>
      <c r="Q394" s="1">
        <v>83</v>
      </c>
      <c r="R394" s="1">
        <v>71</v>
      </c>
      <c r="S394" s="1">
        <v>10</v>
      </c>
      <c r="T394" s="1">
        <v>8</v>
      </c>
    </row>
    <row r="395" spans="11:20" ht="13.5">
      <c r="K395" s="10" t="s">
        <v>728</v>
      </c>
      <c r="L395" s="1">
        <v>9</v>
      </c>
      <c r="M395" s="1">
        <v>9</v>
      </c>
      <c r="N395" s="1">
        <v>7</v>
      </c>
      <c r="O395" s="1">
        <v>6</v>
      </c>
      <c r="P395" s="1">
        <v>20</v>
      </c>
      <c r="Q395" s="1">
        <v>90</v>
      </c>
      <c r="R395" s="1">
        <v>77</v>
      </c>
      <c r="S395" s="1">
        <v>11</v>
      </c>
      <c r="T395" s="1">
        <v>9</v>
      </c>
    </row>
    <row r="396" spans="11:20" ht="13.5">
      <c r="K396" s="10" t="s">
        <v>729</v>
      </c>
      <c r="L396" s="1">
        <v>9</v>
      </c>
      <c r="M396" s="1">
        <v>10</v>
      </c>
      <c r="N396" s="1">
        <v>8</v>
      </c>
      <c r="O396" s="1">
        <v>6</v>
      </c>
      <c r="P396" s="1">
        <v>21</v>
      </c>
      <c r="Q396" s="1">
        <v>97</v>
      </c>
      <c r="R396" s="1">
        <v>83</v>
      </c>
      <c r="S396" s="1">
        <v>12</v>
      </c>
      <c r="T396" s="1">
        <v>10</v>
      </c>
    </row>
    <row r="397" spans="11:20" ht="13.5">
      <c r="K397" s="10" t="s">
        <v>730</v>
      </c>
      <c r="L397" s="1">
        <v>10</v>
      </c>
      <c r="M397" s="1">
        <v>11</v>
      </c>
      <c r="N397" s="1">
        <v>8</v>
      </c>
      <c r="O397" s="1">
        <v>7</v>
      </c>
      <c r="P397" s="1">
        <v>22</v>
      </c>
      <c r="Q397" s="1">
        <v>104</v>
      </c>
      <c r="R397" s="1">
        <v>89</v>
      </c>
      <c r="S397" s="1">
        <v>13</v>
      </c>
      <c r="T397" s="1">
        <v>11</v>
      </c>
    </row>
    <row r="398" spans="11:20" ht="13.5">
      <c r="K398" s="10" t="s">
        <v>731</v>
      </c>
      <c r="L398" s="1">
        <v>10</v>
      </c>
      <c r="M398" s="1">
        <v>12</v>
      </c>
      <c r="N398" s="1">
        <v>9</v>
      </c>
      <c r="O398" s="1">
        <v>7</v>
      </c>
      <c r="P398" s="1">
        <v>24</v>
      </c>
      <c r="Q398" s="1">
        <v>111</v>
      </c>
      <c r="R398" s="1">
        <v>95</v>
      </c>
      <c r="S398" s="1">
        <v>14</v>
      </c>
      <c r="T398" s="1">
        <v>12</v>
      </c>
    </row>
    <row r="399" spans="11:20" ht="13.5">
      <c r="K399" s="10" t="s">
        <v>732</v>
      </c>
      <c r="L399" s="1">
        <v>11</v>
      </c>
      <c r="M399" s="1">
        <v>12</v>
      </c>
      <c r="N399" s="1">
        <v>9</v>
      </c>
      <c r="O399" s="1">
        <v>7</v>
      </c>
      <c r="P399" s="1">
        <v>25</v>
      </c>
      <c r="Q399" s="1">
        <v>118</v>
      </c>
      <c r="R399" s="1">
        <v>101</v>
      </c>
      <c r="S399" s="1">
        <v>15</v>
      </c>
      <c r="T399" s="1">
        <v>12</v>
      </c>
    </row>
    <row r="400" spans="11:20" ht="13.5">
      <c r="K400" s="10" t="s">
        <v>733</v>
      </c>
      <c r="L400" s="1">
        <v>12</v>
      </c>
      <c r="M400" s="1">
        <v>13</v>
      </c>
      <c r="N400" s="1">
        <v>10</v>
      </c>
      <c r="O400" s="1">
        <v>8</v>
      </c>
      <c r="P400" s="1">
        <v>26</v>
      </c>
      <c r="Q400" s="1">
        <v>125</v>
      </c>
      <c r="R400" s="1">
        <v>107</v>
      </c>
      <c r="S400" s="1">
        <v>16</v>
      </c>
      <c r="T400" s="1">
        <v>13</v>
      </c>
    </row>
    <row r="401" spans="11:20" ht="13.5">
      <c r="K401" s="10" t="s">
        <v>734</v>
      </c>
      <c r="L401" s="1">
        <v>13</v>
      </c>
      <c r="M401" s="1">
        <v>14</v>
      </c>
      <c r="N401" s="1">
        <v>10</v>
      </c>
      <c r="O401" s="1">
        <v>8</v>
      </c>
      <c r="P401" s="1">
        <v>28</v>
      </c>
      <c r="Q401" s="1">
        <v>132</v>
      </c>
      <c r="R401" s="1">
        <v>113</v>
      </c>
      <c r="S401" s="1">
        <v>17</v>
      </c>
      <c r="T401" s="1">
        <v>14</v>
      </c>
    </row>
    <row r="402" spans="11:20" ht="13.5">
      <c r="K402" s="10" t="s">
        <v>735</v>
      </c>
      <c r="L402" s="1">
        <v>2</v>
      </c>
      <c r="M402" s="1">
        <v>1</v>
      </c>
      <c r="N402" s="1">
        <v>0</v>
      </c>
      <c r="O402" s="1">
        <v>0</v>
      </c>
      <c r="P402" s="1">
        <v>1</v>
      </c>
      <c r="Q402" s="1">
        <v>7</v>
      </c>
      <c r="R402" s="1">
        <v>6</v>
      </c>
      <c r="S402" s="1">
        <v>1</v>
      </c>
      <c r="T402" s="1">
        <v>0</v>
      </c>
    </row>
    <row r="403" spans="11:20" ht="13.5">
      <c r="K403" s="10" t="s">
        <v>738</v>
      </c>
      <c r="L403" s="1">
        <v>2</v>
      </c>
      <c r="M403" s="1">
        <v>2</v>
      </c>
      <c r="N403" s="1">
        <v>1</v>
      </c>
      <c r="O403" s="1">
        <v>1</v>
      </c>
      <c r="P403" s="1">
        <v>1</v>
      </c>
      <c r="Q403" s="1">
        <v>16</v>
      </c>
      <c r="R403" s="1">
        <v>11</v>
      </c>
      <c r="S403" s="1">
        <v>2</v>
      </c>
      <c r="T403" s="1">
        <v>0</v>
      </c>
    </row>
    <row r="404" spans="11:20" ht="13.5">
      <c r="K404" s="10" t="s">
        <v>739</v>
      </c>
      <c r="L404" s="1">
        <v>3</v>
      </c>
      <c r="M404" s="1">
        <v>2</v>
      </c>
      <c r="N404" s="1">
        <v>1</v>
      </c>
      <c r="O404" s="1">
        <v>2</v>
      </c>
      <c r="P404" s="1">
        <v>2</v>
      </c>
      <c r="Q404" s="1">
        <v>23</v>
      </c>
      <c r="R404" s="1">
        <v>17</v>
      </c>
      <c r="S404" s="1">
        <v>3</v>
      </c>
      <c r="T404" s="1">
        <v>1</v>
      </c>
    </row>
    <row r="405" spans="11:20" ht="13.5">
      <c r="K405" s="10" t="s">
        <v>740</v>
      </c>
      <c r="L405" s="1">
        <v>3</v>
      </c>
      <c r="M405" s="1">
        <v>3</v>
      </c>
      <c r="N405" s="1">
        <v>1</v>
      </c>
      <c r="O405" s="1">
        <v>2</v>
      </c>
      <c r="P405" s="1">
        <v>2</v>
      </c>
      <c r="Q405" s="1">
        <v>30</v>
      </c>
      <c r="R405" s="1">
        <v>23</v>
      </c>
      <c r="S405" s="1">
        <v>4</v>
      </c>
      <c r="T405" s="1">
        <v>1</v>
      </c>
    </row>
    <row r="406" spans="11:20" ht="13.5">
      <c r="K406" s="10" t="s">
        <v>741</v>
      </c>
      <c r="L406" s="1">
        <v>4</v>
      </c>
      <c r="M406" s="1">
        <v>3</v>
      </c>
      <c r="N406" s="1">
        <v>2</v>
      </c>
      <c r="O406" s="1">
        <v>3</v>
      </c>
      <c r="P406" s="1">
        <v>3</v>
      </c>
      <c r="Q406" s="1">
        <v>37</v>
      </c>
      <c r="R406" s="1">
        <v>29</v>
      </c>
      <c r="S406" s="1">
        <v>5</v>
      </c>
      <c r="T406" s="1">
        <v>1</v>
      </c>
    </row>
    <row r="407" spans="11:20" ht="13.5">
      <c r="K407" s="10" t="s">
        <v>742</v>
      </c>
      <c r="L407" s="1">
        <v>4</v>
      </c>
      <c r="M407" s="1">
        <v>4</v>
      </c>
      <c r="N407" s="1">
        <v>2</v>
      </c>
      <c r="O407" s="1">
        <v>3</v>
      </c>
      <c r="P407" s="1">
        <v>3</v>
      </c>
      <c r="Q407" s="1">
        <v>44</v>
      </c>
      <c r="R407" s="1">
        <v>35</v>
      </c>
      <c r="S407" s="1">
        <v>6</v>
      </c>
      <c r="T407" s="1">
        <v>2</v>
      </c>
    </row>
    <row r="408" spans="11:20" ht="13.5">
      <c r="K408" s="10" t="s">
        <v>743</v>
      </c>
      <c r="L408" s="1">
        <v>5</v>
      </c>
      <c r="M408" s="1">
        <v>4</v>
      </c>
      <c r="N408" s="1">
        <v>3</v>
      </c>
      <c r="O408" s="1">
        <v>4</v>
      </c>
      <c r="P408" s="1">
        <v>4</v>
      </c>
      <c r="Q408" s="1">
        <v>51</v>
      </c>
      <c r="R408" s="1">
        <v>41</v>
      </c>
      <c r="S408" s="1">
        <v>7</v>
      </c>
      <c r="T408" s="1">
        <v>2</v>
      </c>
    </row>
    <row r="409" spans="11:20" ht="13.5">
      <c r="K409" s="10" t="s">
        <v>744</v>
      </c>
      <c r="L409" s="1">
        <v>5</v>
      </c>
      <c r="M409" s="1">
        <v>5</v>
      </c>
      <c r="N409" s="1">
        <v>3</v>
      </c>
      <c r="O409" s="1">
        <v>4</v>
      </c>
      <c r="P409" s="1">
        <v>4</v>
      </c>
      <c r="Q409" s="1">
        <v>58</v>
      </c>
      <c r="R409" s="1">
        <v>47</v>
      </c>
      <c r="S409" s="1">
        <v>8</v>
      </c>
      <c r="T409" s="1">
        <v>2</v>
      </c>
    </row>
    <row r="410" spans="11:20" ht="13.5">
      <c r="K410" s="10" t="s">
        <v>745</v>
      </c>
      <c r="L410" s="1">
        <v>6</v>
      </c>
      <c r="M410" s="1">
        <v>5</v>
      </c>
      <c r="N410" s="1">
        <v>4</v>
      </c>
      <c r="O410" s="1">
        <v>5</v>
      </c>
      <c r="P410" s="1">
        <v>5</v>
      </c>
      <c r="Q410" s="1">
        <v>66</v>
      </c>
      <c r="R410" s="1">
        <v>53</v>
      </c>
      <c r="S410" s="1">
        <v>9</v>
      </c>
      <c r="T410" s="1">
        <v>3</v>
      </c>
    </row>
    <row r="411" spans="11:20" ht="13.5">
      <c r="K411" s="10" t="s">
        <v>746</v>
      </c>
      <c r="L411" s="1">
        <v>7</v>
      </c>
      <c r="M411" s="1">
        <v>6</v>
      </c>
      <c r="N411" s="1">
        <v>4</v>
      </c>
      <c r="O411" s="1">
        <v>6</v>
      </c>
      <c r="P411" s="1">
        <v>6</v>
      </c>
      <c r="Q411" s="1">
        <v>74</v>
      </c>
      <c r="R411" s="1">
        <v>59</v>
      </c>
      <c r="S411" s="1">
        <v>10</v>
      </c>
      <c r="T411" s="1">
        <v>3</v>
      </c>
    </row>
    <row r="412" spans="11:20" ht="13.5">
      <c r="K412" s="10" t="s">
        <v>747</v>
      </c>
      <c r="L412" s="1">
        <v>8</v>
      </c>
      <c r="M412" s="1">
        <v>7</v>
      </c>
      <c r="N412" s="1">
        <v>4</v>
      </c>
      <c r="O412" s="1">
        <v>7</v>
      </c>
      <c r="P412" s="1">
        <v>7</v>
      </c>
      <c r="Q412" s="1">
        <v>82</v>
      </c>
      <c r="R412" s="1">
        <v>65</v>
      </c>
      <c r="S412" s="1">
        <v>11</v>
      </c>
      <c r="T412" s="1">
        <v>3</v>
      </c>
    </row>
    <row r="413" spans="11:20" ht="13.5">
      <c r="K413" s="10" t="s">
        <v>748</v>
      </c>
      <c r="L413" s="1">
        <v>8</v>
      </c>
      <c r="M413" s="1">
        <v>8</v>
      </c>
      <c r="N413" s="1">
        <v>5</v>
      </c>
      <c r="O413" s="1">
        <v>7</v>
      </c>
      <c r="P413" s="1">
        <v>8</v>
      </c>
      <c r="Q413" s="1">
        <v>90</v>
      </c>
      <c r="R413" s="1">
        <v>71</v>
      </c>
      <c r="S413" s="1">
        <v>12</v>
      </c>
      <c r="T413" s="1">
        <v>4</v>
      </c>
    </row>
    <row r="414" spans="11:20" ht="13.5">
      <c r="K414" s="10" t="s">
        <v>749</v>
      </c>
      <c r="L414" s="1">
        <v>9</v>
      </c>
      <c r="M414" s="1">
        <v>8</v>
      </c>
      <c r="N414" s="1">
        <v>5</v>
      </c>
      <c r="O414" s="1">
        <v>8</v>
      </c>
      <c r="P414" s="1">
        <v>8</v>
      </c>
      <c r="Q414" s="1">
        <v>98</v>
      </c>
      <c r="R414" s="1">
        <v>77</v>
      </c>
      <c r="S414" s="1">
        <v>13</v>
      </c>
      <c r="T414" s="1">
        <v>4</v>
      </c>
    </row>
    <row r="415" spans="11:20" ht="13.5">
      <c r="K415" s="10" t="s">
        <v>750</v>
      </c>
      <c r="L415" s="1">
        <v>9</v>
      </c>
      <c r="M415" s="1">
        <v>9</v>
      </c>
      <c r="N415" s="1">
        <v>6</v>
      </c>
      <c r="O415" s="1">
        <v>8</v>
      </c>
      <c r="P415" s="1">
        <v>9</v>
      </c>
      <c r="Q415" s="1">
        <v>106</v>
      </c>
      <c r="R415" s="1">
        <v>83</v>
      </c>
      <c r="S415" s="1">
        <v>14</v>
      </c>
      <c r="T415" s="1">
        <v>5</v>
      </c>
    </row>
    <row r="416" spans="11:20" ht="13.5">
      <c r="K416" s="10" t="s">
        <v>751</v>
      </c>
      <c r="L416" s="1">
        <v>10</v>
      </c>
      <c r="M416" s="1">
        <v>9</v>
      </c>
      <c r="N416" s="1">
        <v>6</v>
      </c>
      <c r="O416" s="1">
        <v>9</v>
      </c>
      <c r="P416" s="1">
        <v>10</v>
      </c>
      <c r="Q416" s="1">
        <v>114</v>
      </c>
      <c r="R416" s="1">
        <v>89</v>
      </c>
      <c r="S416" s="1">
        <v>15</v>
      </c>
      <c r="T416" s="1">
        <v>5</v>
      </c>
    </row>
    <row r="417" spans="11:20" ht="13.5">
      <c r="K417" s="10" t="s">
        <v>752</v>
      </c>
      <c r="L417" s="1">
        <v>10</v>
      </c>
      <c r="M417" s="1">
        <v>10</v>
      </c>
      <c r="N417" s="1">
        <v>6</v>
      </c>
      <c r="O417" s="1">
        <v>9</v>
      </c>
      <c r="P417" s="1">
        <v>11</v>
      </c>
      <c r="Q417" s="1">
        <v>122</v>
      </c>
      <c r="R417" s="1">
        <v>95</v>
      </c>
      <c r="S417" s="1">
        <v>16</v>
      </c>
      <c r="T417" s="1">
        <v>5</v>
      </c>
    </row>
    <row r="418" spans="11:20" ht="13.5">
      <c r="K418" s="10" t="s">
        <v>753</v>
      </c>
      <c r="L418" s="1">
        <v>11</v>
      </c>
      <c r="M418" s="1">
        <v>10</v>
      </c>
      <c r="N418" s="1">
        <v>7</v>
      </c>
      <c r="O418" s="1">
        <v>10</v>
      </c>
      <c r="P418" s="1">
        <v>12</v>
      </c>
      <c r="Q418" s="1">
        <v>130</v>
      </c>
      <c r="R418" s="1">
        <v>101</v>
      </c>
      <c r="S418" s="1">
        <v>17</v>
      </c>
      <c r="T418" s="1">
        <v>6</v>
      </c>
    </row>
    <row r="419" spans="11:20" ht="13.5">
      <c r="K419" s="10" t="s">
        <v>754</v>
      </c>
      <c r="L419" s="1">
        <v>11</v>
      </c>
      <c r="M419" s="1">
        <v>11</v>
      </c>
      <c r="N419" s="1">
        <v>7</v>
      </c>
      <c r="O419" s="1">
        <v>10</v>
      </c>
      <c r="P419" s="1">
        <v>13</v>
      </c>
      <c r="Q419" s="1">
        <v>138</v>
      </c>
      <c r="R419" s="1">
        <v>107</v>
      </c>
      <c r="S419" s="1">
        <v>18</v>
      </c>
      <c r="T419" s="1">
        <v>6</v>
      </c>
    </row>
    <row r="420" spans="11:20" ht="13.5">
      <c r="K420" s="10" t="s">
        <v>755</v>
      </c>
      <c r="L420" s="1">
        <v>12</v>
      </c>
      <c r="M420" s="1">
        <v>12</v>
      </c>
      <c r="N420" s="1">
        <v>8</v>
      </c>
      <c r="O420" s="1">
        <v>11</v>
      </c>
      <c r="P420" s="1">
        <v>14</v>
      </c>
      <c r="Q420" s="1">
        <v>146</v>
      </c>
      <c r="R420" s="1">
        <v>113</v>
      </c>
      <c r="S420" s="1">
        <v>19</v>
      </c>
      <c r="T420" s="1">
        <v>6</v>
      </c>
    </row>
    <row r="421" spans="11:20" ht="13.5">
      <c r="K421" s="10" t="s">
        <v>756</v>
      </c>
      <c r="L421" s="1">
        <v>13</v>
      </c>
      <c r="M421" s="1">
        <v>12</v>
      </c>
      <c r="N421" s="1">
        <v>8</v>
      </c>
      <c r="O421" s="1">
        <v>12</v>
      </c>
      <c r="P421" s="1">
        <v>15</v>
      </c>
      <c r="Q421" s="1">
        <v>154</v>
      </c>
      <c r="R421" s="1">
        <v>119</v>
      </c>
      <c r="S421" s="1">
        <v>20</v>
      </c>
      <c r="T421" s="1">
        <v>7</v>
      </c>
    </row>
    <row r="422" spans="11:20" ht="13.5">
      <c r="K422" s="10" t="s">
        <v>736</v>
      </c>
      <c r="L422" s="1">
        <v>0</v>
      </c>
      <c r="M422" s="1">
        <v>0</v>
      </c>
      <c r="N422" s="1">
        <v>2</v>
      </c>
      <c r="O422" s="1">
        <v>1</v>
      </c>
      <c r="P422" s="1">
        <v>0</v>
      </c>
      <c r="Q422" s="1">
        <v>5</v>
      </c>
      <c r="R422" s="1">
        <v>6</v>
      </c>
      <c r="S422" s="1">
        <v>0</v>
      </c>
      <c r="T422" s="1">
        <v>1</v>
      </c>
    </row>
    <row r="423" spans="11:20" ht="13.5">
      <c r="K423" s="10" t="s">
        <v>757</v>
      </c>
      <c r="L423" s="1">
        <v>0</v>
      </c>
      <c r="M423" s="1">
        <v>0</v>
      </c>
      <c r="N423" s="1">
        <v>2</v>
      </c>
      <c r="O423" s="1">
        <v>2</v>
      </c>
      <c r="P423" s="1">
        <v>0</v>
      </c>
      <c r="Q423" s="1">
        <v>10</v>
      </c>
      <c r="R423" s="1">
        <v>12</v>
      </c>
      <c r="S423" s="1">
        <v>0</v>
      </c>
      <c r="T423" s="1">
        <v>2</v>
      </c>
    </row>
    <row r="424" spans="11:20" ht="13.5">
      <c r="K424" s="10" t="s">
        <v>758</v>
      </c>
      <c r="L424" s="1">
        <v>1</v>
      </c>
      <c r="M424" s="1">
        <v>0</v>
      </c>
      <c r="N424" s="1">
        <v>3</v>
      </c>
      <c r="O424" s="1">
        <v>3</v>
      </c>
      <c r="P424" s="1">
        <v>1</v>
      </c>
      <c r="Q424" s="1">
        <v>15</v>
      </c>
      <c r="R424" s="1">
        <v>19</v>
      </c>
      <c r="S424" s="1">
        <v>0</v>
      </c>
      <c r="T424" s="1">
        <v>3</v>
      </c>
    </row>
    <row r="425" spans="11:20" ht="13.5">
      <c r="K425" s="10" t="s">
        <v>759</v>
      </c>
      <c r="L425" s="1">
        <v>1</v>
      </c>
      <c r="M425" s="1">
        <v>1</v>
      </c>
      <c r="N425" s="1">
        <v>3</v>
      </c>
      <c r="O425" s="1">
        <v>3</v>
      </c>
      <c r="P425" s="1">
        <v>1</v>
      </c>
      <c r="Q425" s="1">
        <v>20</v>
      </c>
      <c r="R425" s="1">
        <v>26</v>
      </c>
      <c r="S425" s="1">
        <v>1</v>
      </c>
      <c r="T425" s="1">
        <v>3</v>
      </c>
    </row>
    <row r="426" spans="11:20" ht="13.5">
      <c r="K426" s="10" t="s">
        <v>760</v>
      </c>
      <c r="L426" s="1">
        <v>2</v>
      </c>
      <c r="M426" s="1">
        <v>1</v>
      </c>
      <c r="N426" s="1">
        <v>4</v>
      </c>
      <c r="O426" s="1">
        <v>4</v>
      </c>
      <c r="P426" s="1">
        <v>2</v>
      </c>
      <c r="Q426" s="1">
        <v>26</v>
      </c>
      <c r="R426" s="1">
        <v>32</v>
      </c>
      <c r="S426" s="1">
        <v>1</v>
      </c>
      <c r="T426" s="1">
        <v>4</v>
      </c>
    </row>
    <row r="427" spans="11:20" ht="13.5">
      <c r="K427" s="10" t="s">
        <v>761</v>
      </c>
      <c r="L427" s="1">
        <v>2</v>
      </c>
      <c r="M427" s="1">
        <v>1</v>
      </c>
      <c r="N427" s="1">
        <v>4</v>
      </c>
      <c r="O427" s="1">
        <v>4</v>
      </c>
      <c r="P427" s="1">
        <v>2</v>
      </c>
      <c r="Q427" s="1">
        <v>31</v>
      </c>
      <c r="R427" s="1">
        <v>39</v>
      </c>
      <c r="S427" s="1">
        <v>1</v>
      </c>
      <c r="T427" s="1">
        <v>4</v>
      </c>
    </row>
    <row r="428" spans="11:20" ht="13.5">
      <c r="K428" s="10" t="s">
        <v>762</v>
      </c>
      <c r="L428" s="1">
        <v>3</v>
      </c>
      <c r="M428" s="1">
        <v>2</v>
      </c>
      <c r="N428" s="1">
        <v>5</v>
      </c>
      <c r="O428" s="1">
        <v>5</v>
      </c>
      <c r="P428" s="1">
        <v>3</v>
      </c>
      <c r="Q428" s="1">
        <v>36</v>
      </c>
      <c r="R428" s="1">
        <v>46</v>
      </c>
      <c r="S428" s="1">
        <v>2</v>
      </c>
      <c r="T428" s="1">
        <v>5</v>
      </c>
    </row>
    <row r="429" spans="11:20" ht="13.5">
      <c r="K429" s="10" t="s">
        <v>763</v>
      </c>
      <c r="L429" s="1">
        <v>3</v>
      </c>
      <c r="M429" s="1">
        <v>2</v>
      </c>
      <c r="N429" s="1">
        <v>6</v>
      </c>
      <c r="O429" s="1">
        <v>6</v>
      </c>
      <c r="P429" s="1">
        <v>3</v>
      </c>
      <c r="Q429" s="1">
        <v>41</v>
      </c>
      <c r="R429" s="1">
        <v>53</v>
      </c>
      <c r="S429" s="1">
        <v>2</v>
      </c>
      <c r="T429" s="1">
        <v>6</v>
      </c>
    </row>
    <row r="430" spans="11:20" ht="13.5">
      <c r="K430" s="10" t="s">
        <v>764</v>
      </c>
      <c r="L430" s="1">
        <v>4</v>
      </c>
      <c r="M430" s="1">
        <v>2</v>
      </c>
      <c r="N430" s="1">
        <v>6</v>
      </c>
      <c r="O430" s="1">
        <v>7</v>
      </c>
      <c r="P430" s="1">
        <v>4</v>
      </c>
      <c r="Q430" s="1">
        <v>46</v>
      </c>
      <c r="R430" s="1">
        <v>60</v>
      </c>
      <c r="S430" s="1">
        <v>2</v>
      </c>
      <c r="T430" s="1">
        <v>7</v>
      </c>
    </row>
    <row r="431" spans="11:20" ht="13.5">
      <c r="K431" s="10" t="s">
        <v>765</v>
      </c>
      <c r="L431" s="1">
        <v>4</v>
      </c>
      <c r="M431" s="1">
        <v>3</v>
      </c>
      <c r="N431" s="1">
        <v>7</v>
      </c>
      <c r="O431" s="1">
        <v>7</v>
      </c>
      <c r="P431" s="1">
        <v>4</v>
      </c>
      <c r="Q431" s="1">
        <v>52</v>
      </c>
      <c r="R431" s="1">
        <v>67</v>
      </c>
      <c r="S431" s="1">
        <v>3</v>
      </c>
      <c r="T431" s="1">
        <v>7</v>
      </c>
    </row>
    <row r="432" spans="11:20" ht="13.5">
      <c r="K432" s="10" t="s">
        <v>766</v>
      </c>
      <c r="L432" s="1">
        <v>5</v>
      </c>
      <c r="M432" s="1">
        <v>3</v>
      </c>
      <c r="N432" s="1">
        <v>8</v>
      </c>
      <c r="O432" s="1">
        <v>8</v>
      </c>
      <c r="P432" s="1">
        <v>5</v>
      </c>
      <c r="Q432" s="1">
        <v>58</v>
      </c>
      <c r="R432" s="1">
        <v>74</v>
      </c>
      <c r="S432" s="1">
        <v>4</v>
      </c>
      <c r="T432" s="1">
        <v>8</v>
      </c>
    </row>
    <row r="433" spans="11:20" ht="13.5">
      <c r="K433" s="10" t="s">
        <v>767</v>
      </c>
      <c r="L433" s="1">
        <v>5</v>
      </c>
      <c r="M433" s="1">
        <v>3</v>
      </c>
      <c r="N433" s="1">
        <v>8</v>
      </c>
      <c r="O433" s="1">
        <v>8</v>
      </c>
      <c r="P433" s="1">
        <v>5</v>
      </c>
      <c r="Q433" s="1">
        <v>64</v>
      </c>
      <c r="R433" s="1">
        <v>81</v>
      </c>
      <c r="S433" s="1">
        <v>4</v>
      </c>
      <c r="T433" s="1">
        <v>9</v>
      </c>
    </row>
    <row r="434" spans="11:20" ht="13.5">
      <c r="K434" s="10" t="s">
        <v>768</v>
      </c>
      <c r="L434" s="1">
        <v>6</v>
      </c>
      <c r="M434" s="1">
        <v>4</v>
      </c>
      <c r="N434" s="1">
        <v>9</v>
      </c>
      <c r="O434" s="1">
        <v>9</v>
      </c>
      <c r="P434" s="1">
        <v>6</v>
      </c>
      <c r="Q434" s="1">
        <v>70</v>
      </c>
      <c r="R434" s="1">
        <v>88</v>
      </c>
      <c r="S434" s="1">
        <v>5</v>
      </c>
      <c r="T434" s="1">
        <v>9</v>
      </c>
    </row>
    <row r="435" spans="11:20" ht="13.5">
      <c r="K435" s="10" t="s">
        <v>769</v>
      </c>
      <c r="L435" s="1">
        <v>6</v>
      </c>
      <c r="M435" s="1">
        <v>4</v>
      </c>
      <c r="N435" s="1">
        <v>10</v>
      </c>
      <c r="O435" s="1">
        <v>9</v>
      </c>
      <c r="P435" s="1">
        <v>6</v>
      </c>
      <c r="Q435" s="1">
        <v>76</v>
      </c>
      <c r="R435" s="1">
        <v>95</v>
      </c>
      <c r="S435" s="1">
        <v>5</v>
      </c>
      <c r="T435" s="1">
        <v>10</v>
      </c>
    </row>
    <row r="436" spans="11:20" ht="13.5">
      <c r="K436" s="10" t="s">
        <v>770</v>
      </c>
      <c r="L436" s="1">
        <v>7</v>
      </c>
      <c r="M436" s="1">
        <v>4</v>
      </c>
      <c r="N436" s="1">
        <v>11</v>
      </c>
      <c r="O436" s="1">
        <v>10</v>
      </c>
      <c r="P436" s="1">
        <v>7</v>
      </c>
      <c r="Q436" s="1">
        <v>82</v>
      </c>
      <c r="R436" s="1">
        <v>102</v>
      </c>
      <c r="S436" s="1">
        <v>6</v>
      </c>
      <c r="T436" s="1">
        <v>11</v>
      </c>
    </row>
    <row r="437" spans="11:20" ht="13.5">
      <c r="K437" s="10" t="s">
        <v>771</v>
      </c>
      <c r="L437" s="1">
        <v>7</v>
      </c>
      <c r="M437" s="1">
        <v>5</v>
      </c>
      <c r="N437" s="1">
        <v>11</v>
      </c>
      <c r="O437" s="1">
        <v>10</v>
      </c>
      <c r="P437" s="1">
        <v>7</v>
      </c>
      <c r="Q437" s="1">
        <v>88</v>
      </c>
      <c r="R437" s="1">
        <v>108</v>
      </c>
      <c r="S437" s="1">
        <v>6</v>
      </c>
      <c r="T437" s="1">
        <v>12</v>
      </c>
    </row>
    <row r="438" spans="11:20" ht="13.5">
      <c r="K438" s="10" t="s">
        <v>772</v>
      </c>
      <c r="L438" s="1">
        <v>8</v>
      </c>
      <c r="M438" s="1">
        <v>5</v>
      </c>
      <c r="N438" s="1">
        <v>12</v>
      </c>
      <c r="O438" s="1">
        <v>11</v>
      </c>
      <c r="P438" s="1">
        <v>8</v>
      </c>
      <c r="Q438" s="1">
        <v>94</v>
      </c>
      <c r="R438" s="1">
        <v>115</v>
      </c>
      <c r="S438" s="1">
        <v>6</v>
      </c>
      <c r="T438" s="1">
        <v>12</v>
      </c>
    </row>
    <row r="439" spans="11:21" ht="13.5">
      <c r="K439" s="10" t="s">
        <v>773</v>
      </c>
      <c r="L439" s="1">
        <v>8</v>
      </c>
      <c r="M439" s="1">
        <v>5</v>
      </c>
      <c r="N439" s="1">
        <v>12</v>
      </c>
      <c r="O439" s="1">
        <v>11</v>
      </c>
      <c r="P439" s="1">
        <v>8</v>
      </c>
      <c r="Q439" s="1">
        <v>100</v>
      </c>
      <c r="R439" s="1">
        <v>122</v>
      </c>
      <c r="S439" s="1">
        <v>7</v>
      </c>
      <c r="T439" s="1">
        <v>13</v>
      </c>
      <c r="U439" s="49"/>
    </row>
    <row r="440" spans="11:20" ht="13.5">
      <c r="K440" s="10" t="s">
        <v>774</v>
      </c>
      <c r="L440" s="1">
        <v>9</v>
      </c>
      <c r="M440" s="1">
        <v>6</v>
      </c>
      <c r="N440" s="1">
        <v>13</v>
      </c>
      <c r="O440" s="1">
        <v>12</v>
      </c>
      <c r="P440" s="1">
        <v>9</v>
      </c>
      <c r="Q440" s="1">
        <v>106</v>
      </c>
      <c r="R440" s="1">
        <v>129</v>
      </c>
      <c r="S440" s="1">
        <v>7</v>
      </c>
      <c r="T440" s="1">
        <v>14</v>
      </c>
    </row>
    <row r="441" spans="11:20" ht="13.5">
      <c r="K441" s="10" t="s">
        <v>775</v>
      </c>
      <c r="L441" s="1">
        <v>9</v>
      </c>
      <c r="M441" s="1">
        <v>6</v>
      </c>
      <c r="N441" s="1">
        <v>14</v>
      </c>
      <c r="O441" s="1">
        <v>13</v>
      </c>
      <c r="P441" s="1">
        <v>9</v>
      </c>
      <c r="Q441" s="1">
        <v>112</v>
      </c>
      <c r="R441" s="1">
        <v>136</v>
      </c>
      <c r="S441" s="1">
        <v>8</v>
      </c>
      <c r="T441" s="1">
        <v>15</v>
      </c>
    </row>
    <row r="442" spans="11:20" ht="13.5">
      <c r="K442" s="10" t="s">
        <v>737</v>
      </c>
      <c r="L442" s="1">
        <v>1</v>
      </c>
      <c r="M442" s="1">
        <v>0</v>
      </c>
      <c r="N442" s="1">
        <v>1</v>
      </c>
      <c r="O442" s="1">
        <v>1</v>
      </c>
      <c r="P442" s="1">
        <v>1</v>
      </c>
      <c r="Q442" s="1">
        <v>5</v>
      </c>
      <c r="R442" s="1">
        <v>6</v>
      </c>
      <c r="S442" s="1">
        <v>0</v>
      </c>
      <c r="T442" s="1">
        <v>1</v>
      </c>
    </row>
    <row r="443" spans="11:20" ht="13.5">
      <c r="K443" s="10" t="s">
        <v>776</v>
      </c>
      <c r="L443" s="1">
        <v>2</v>
      </c>
      <c r="M443" s="1">
        <v>0</v>
      </c>
      <c r="N443" s="1">
        <v>2</v>
      </c>
      <c r="O443" s="1">
        <v>2</v>
      </c>
      <c r="P443" s="1">
        <v>1</v>
      </c>
      <c r="Q443" s="1">
        <v>11</v>
      </c>
      <c r="R443" s="1">
        <v>13</v>
      </c>
      <c r="S443" s="1">
        <v>1</v>
      </c>
      <c r="T443" s="1">
        <v>1</v>
      </c>
    </row>
    <row r="444" spans="11:20" ht="13.5">
      <c r="K444" s="10" t="s">
        <v>777</v>
      </c>
      <c r="L444" s="1">
        <v>2</v>
      </c>
      <c r="M444" s="1">
        <v>1</v>
      </c>
      <c r="N444" s="1">
        <v>2</v>
      </c>
      <c r="O444" s="1">
        <v>2</v>
      </c>
      <c r="P444" s="1">
        <v>2</v>
      </c>
      <c r="Q444" s="1">
        <v>16</v>
      </c>
      <c r="R444" s="1">
        <v>20</v>
      </c>
      <c r="S444" s="1">
        <v>2</v>
      </c>
      <c r="T444" s="1">
        <v>2</v>
      </c>
    </row>
    <row r="445" spans="11:20" ht="13.5">
      <c r="K445" s="10" t="s">
        <v>778</v>
      </c>
      <c r="L445" s="1">
        <v>3</v>
      </c>
      <c r="M445" s="1">
        <v>1</v>
      </c>
      <c r="N445" s="1">
        <v>3</v>
      </c>
      <c r="O445" s="1">
        <v>3</v>
      </c>
      <c r="P445" s="1">
        <v>2</v>
      </c>
      <c r="Q445" s="1">
        <v>22</v>
      </c>
      <c r="R445" s="1">
        <v>28</v>
      </c>
      <c r="S445" s="1">
        <v>2</v>
      </c>
      <c r="T445" s="1">
        <v>2</v>
      </c>
    </row>
    <row r="446" spans="11:20" ht="13.5">
      <c r="K446" s="10" t="s">
        <v>779</v>
      </c>
      <c r="L446" s="1">
        <v>3</v>
      </c>
      <c r="M446" s="1">
        <v>1</v>
      </c>
      <c r="N446" s="1">
        <v>3</v>
      </c>
      <c r="O446" s="1">
        <v>4</v>
      </c>
      <c r="P446" s="1">
        <v>3</v>
      </c>
      <c r="Q446" s="1">
        <v>27</v>
      </c>
      <c r="R446" s="1">
        <v>35</v>
      </c>
      <c r="S446" s="1">
        <v>3</v>
      </c>
      <c r="T446" s="1">
        <v>3</v>
      </c>
    </row>
    <row r="447" spans="11:20" ht="13.5">
      <c r="K447" s="10" t="s">
        <v>780</v>
      </c>
      <c r="L447" s="1">
        <v>4</v>
      </c>
      <c r="M447" s="1">
        <v>2</v>
      </c>
      <c r="N447" s="1">
        <v>4</v>
      </c>
      <c r="O447" s="1">
        <v>4</v>
      </c>
      <c r="P447" s="1">
        <v>3</v>
      </c>
      <c r="Q447" s="1">
        <v>32</v>
      </c>
      <c r="R447" s="1">
        <v>42</v>
      </c>
      <c r="S447" s="1">
        <v>4</v>
      </c>
      <c r="T447" s="1">
        <v>3</v>
      </c>
    </row>
    <row r="448" spans="11:20" ht="13.5">
      <c r="K448" s="10" t="s">
        <v>781</v>
      </c>
      <c r="L448" s="1">
        <v>4</v>
      </c>
      <c r="M448" s="1">
        <v>2</v>
      </c>
      <c r="N448" s="1">
        <v>4</v>
      </c>
      <c r="O448" s="1">
        <v>5</v>
      </c>
      <c r="P448" s="1">
        <v>3</v>
      </c>
      <c r="Q448" s="1">
        <v>36</v>
      </c>
      <c r="R448" s="1">
        <v>49</v>
      </c>
      <c r="S448" s="1">
        <v>4</v>
      </c>
      <c r="T448" s="1">
        <v>4</v>
      </c>
    </row>
    <row r="449" spans="11:20" ht="13.5">
      <c r="K449" s="10" t="s">
        <v>782</v>
      </c>
      <c r="L449" s="1">
        <v>5</v>
      </c>
      <c r="M449" s="1">
        <v>2</v>
      </c>
      <c r="N449" s="1">
        <v>5</v>
      </c>
      <c r="O449" s="1">
        <v>5</v>
      </c>
      <c r="P449" s="1">
        <v>4</v>
      </c>
      <c r="Q449" s="1">
        <v>41</v>
      </c>
      <c r="R449" s="1">
        <v>56</v>
      </c>
      <c r="S449" s="1">
        <v>5</v>
      </c>
      <c r="T449" s="1">
        <v>5</v>
      </c>
    </row>
    <row r="450" spans="11:20" ht="13.5">
      <c r="K450" s="10" t="s">
        <v>783</v>
      </c>
      <c r="L450" s="1">
        <v>5</v>
      </c>
      <c r="M450" s="1">
        <v>3</v>
      </c>
      <c r="N450" s="1">
        <v>5</v>
      </c>
      <c r="O450" s="1">
        <v>6</v>
      </c>
      <c r="P450" s="1">
        <v>4</v>
      </c>
      <c r="Q450" s="1">
        <v>47</v>
      </c>
      <c r="R450" s="1">
        <v>64</v>
      </c>
      <c r="S450" s="1">
        <v>6</v>
      </c>
      <c r="T450" s="1">
        <v>6</v>
      </c>
    </row>
    <row r="451" spans="11:20" ht="13.5">
      <c r="K451" s="10" t="s">
        <v>784</v>
      </c>
      <c r="L451" s="1">
        <v>6</v>
      </c>
      <c r="M451" s="1">
        <v>3</v>
      </c>
      <c r="N451" s="1">
        <v>6</v>
      </c>
      <c r="O451" s="1">
        <v>7</v>
      </c>
      <c r="P451" s="1">
        <v>5</v>
      </c>
      <c r="Q451" s="1">
        <v>52</v>
      </c>
      <c r="R451" s="1">
        <v>70</v>
      </c>
      <c r="S451" s="1">
        <v>7</v>
      </c>
      <c r="T451" s="1">
        <v>7</v>
      </c>
    </row>
    <row r="452" spans="11:20" ht="13.5">
      <c r="K452" s="10" t="s">
        <v>785</v>
      </c>
      <c r="L452" s="1">
        <v>7</v>
      </c>
      <c r="M452" s="1">
        <v>3</v>
      </c>
      <c r="N452" s="1">
        <v>7</v>
      </c>
      <c r="O452" s="1">
        <v>7</v>
      </c>
      <c r="P452" s="1">
        <v>6</v>
      </c>
      <c r="Q452" s="1">
        <v>58</v>
      </c>
      <c r="R452" s="1">
        <v>77</v>
      </c>
      <c r="S452" s="1">
        <v>8</v>
      </c>
      <c r="T452" s="1">
        <v>8</v>
      </c>
    </row>
    <row r="453" spans="11:20" ht="13.5">
      <c r="K453" s="10" t="s">
        <v>786</v>
      </c>
      <c r="L453" s="1">
        <v>8</v>
      </c>
      <c r="M453" s="1">
        <v>4</v>
      </c>
      <c r="N453" s="1">
        <v>8</v>
      </c>
      <c r="O453" s="1">
        <v>8</v>
      </c>
      <c r="P453" s="1">
        <v>6</v>
      </c>
      <c r="Q453" s="1">
        <v>65</v>
      </c>
      <c r="R453" s="1">
        <v>84</v>
      </c>
      <c r="S453" s="1">
        <v>8</v>
      </c>
      <c r="T453" s="1">
        <v>9</v>
      </c>
    </row>
    <row r="454" spans="11:20" ht="13.5">
      <c r="K454" s="10" t="s">
        <v>787</v>
      </c>
      <c r="L454" s="1">
        <v>8</v>
      </c>
      <c r="M454" s="1">
        <v>4</v>
      </c>
      <c r="N454" s="1">
        <v>8</v>
      </c>
      <c r="O454" s="1">
        <v>9</v>
      </c>
      <c r="P454" s="1">
        <v>7</v>
      </c>
      <c r="Q454" s="1">
        <v>70</v>
      </c>
      <c r="R454" s="1">
        <v>90</v>
      </c>
      <c r="S454" s="1">
        <v>9</v>
      </c>
      <c r="T454" s="1">
        <v>10</v>
      </c>
    </row>
    <row r="455" spans="11:20" ht="13.5">
      <c r="K455" s="10" t="s">
        <v>788</v>
      </c>
      <c r="L455" s="1">
        <v>9</v>
      </c>
      <c r="M455" s="1">
        <v>5</v>
      </c>
      <c r="N455" s="1">
        <v>9</v>
      </c>
      <c r="O455" s="1">
        <v>9</v>
      </c>
      <c r="P455" s="1">
        <v>7</v>
      </c>
      <c r="Q455" s="1">
        <v>75</v>
      </c>
      <c r="R455" s="1">
        <v>97</v>
      </c>
      <c r="S455" s="1">
        <v>9</v>
      </c>
      <c r="T455" s="1">
        <v>11</v>
      </c>
    </row>
    <row r="456" spans="11:20" ht="13.5">
      <c r="K456" s="10" t="s">
        <v>789</v>
      </c>
      <c r="L456" s="1">
        <v>9</v>
      </c>
      <c r="M456" s="1">
        <v>5</v>
      </c>
      <c r="N456" s="1">
        <v>9</v>
      </c>
      <c r="O456" s="1">
        <v>10</v>
      </c>
      <c r="P456" s="1">
        <v>8</v>
      </c>
      <c r="Q456" s="1">
        <v>81</v>
      </c>
      <c r="R456" s="1">
        <v>104</v>
      </c>
      <c r="S456" s="1">
        <v>10</v>
      </c>
      <c r="T456" s="1">
        <v>12</v>
      </c>
    </row>
    <row r="457" spans="11:20" ht="13.5">
      <c r="K457" s="10" t="s">
        <v>790</v>
      </c>
      <c r="L457" s="1">
        <v>10</v>
      </c>
      <c r="M457" s="1">
        <v>6</v>
      </c>
      <c r="N457" s="1">
        <v>10</v>
      </c>
      <c r="O457" s="1">
        <v>10</v>
      </c>
      <c r="P457" s="1">
        <v>8</v>
      </c>
      <c r="Q457" s="1">
        <v>87</v>
      </c>
      <c r="R457" s="1">
        <v>110</v>
      </c>
      <c r="S457" s="1">
        <v>11</v>
      </c>
      <c r="T457" s="1">
        <v>13</v>
      </c>
    </row>
    <row r="458" spans="11:20" ht="13.5">
      <c r="K458" s="10" t="s">
        <v>791</v>
      </c>
      <c r="L458" s="1">
        <v>10</v>
      </c>
      <c r="M458" s="1">
        <v>6</v>
      </c>
      <c r="N458" s="1">
        <v>10</v>
      </c>
      <c r="O458" s="1">
        <v>11</v>
      </c>
      <c r="P458" s="1">
        <v>9</v>
      </c>
      <c r="Q458" s="1">
        <v>93</v>
      </c>
      <c r="R458" s="1">
        <v>117</v>
      </c>
      <c r="S458" s="1">
        <v>12</v>
      </c>
      <c r="T458" s="1">
        <v>14</v>
      </c>
    </row>
    <row r="459" spans="11:20" ht="13.5">
      <c r="K459" s="10" t="s">
        <v>792</v>
      </c>
      <c r="L459" s="1">
        <v>11</v>
      </c>
      <c r="M459" s="1">
        <v>7</v>
      </c>
      <c r="N459" s="1">
        <v>11</v>
      </c>
      <c r="O459" s="1">
        <v>12</v>
      </c>
      <c r="P459" s="1">
        <v>9</v>
      </c>
      <c r="Q459" s="1">
        <v>99</v>
      </c>
      <c r="R459" s="1">
        <v>124</v>
      </c>
      <c r="S459" s="1">
        <v>13</v>
      </c>
      <c r="T459" s="1">
        <v>15</v>
      </c>
    </row>
    <row r="460" spans="11:20" ht="13.5">
      <c r="K460" s="10" t="s">
        <v>793</v>
      </c>
      <c r="L460" s="1">
        <v>11</v>
      </c>
      <c r="M460" s="1">
        <v>7</v>
      </c>
      <c r="N460" s="1">
        <v>11</v>
      </c>
      <c r="O460" s="1">
        <v>12</v>
      </c>
      <c r="P460" s="1">
        <v>10</v>
      </c>
      <c r="Q460" s="1">
        <v>105</v>
      </c>
      <c r="R460" s="1">
        <v>132</v>
      </c>
      <c r="S460" s="1">
        <v>14</v>
      </c>
      <c r="T460" s="1">
        <v>16</v>
      </c>
    </row>
    <row r="461" spans="11:20" ht="13.5">
      <c r="K461" s="10" t="s">
        <v>794</v>
      </c>
      <c r="L461" s="1">
        <v>12</v>
      </c>
      <c r="M461" s="1">
        <v>8</v>
      </c>
      <c r="N461" s="1">
        <v>12</v>
      </c>
      <c r="O461" s="1">
        <v>13</v>
      </c>
      <c r="P461" s="1">
        <v>11</v>
      </c>
      <c r="Q461" s="1">
        <v>111</v>
      </c>
      <c r="R461" s="1">
        <v>139</v>
      </c>
      <c r="S461" s="1">
        <v>15</v>
      </c>
      <c r="T461" s="1">
        <v>17</v>
      </c>
    </row>
    <row r="462" spans="11:20" ht="13.5">
      <c r="K462" s="10" t="s">
        <v>999</v>
      </c>
      <c r="L462" s="1">
        <v>0</v>
      </c>
      <c r="M462" s="1">
        <v>1</v>
      </c>
      <c r="N462" s="1">
        <v>0</v>
      </c>
      <c r="O462" s="1">
        <v>1</v>
      </c>
      <c r="P462" s="1">
        <v>1</v>
      </c>
      <c r="Q462" s="1">
        <v>5</v>
      </c>
      <c r="R462" s="1">
        <v>6</v>
      </c>
      <c r="S462" s="1">
        <v>0</v>
      </c>
      <c r="T462" s="1">
        <v>1</v>
      </c>
    </row>
    <row r="463" spans="11:20" ht="13.5">
      <c r="K463" s="10" t="s">
        <v>1067</v>
      </c>
      <c r="L463" s="1">
        <v>1</v>
      </c>
      <c r="M463" s="1">
        <v>1</v>
      </c>
      <c r="N463" s="1">
        <v>1</v>
      </c>
      <c r="O463" s="1">
        <v>1</v>
      </c>
      <c r="P463" s="1">
        <v>2</v>
      </c>
      <c r="Q463" s="1">
        <v>12</v>
      </c>
      <c r="R463" s="1">
        <v>12</v>
      </c>
      <c r="S463" s="1">
        <v>1</v>
      </c>
      <c r="T463" s="1">
        <v>1</v>
      </c>
    </row>
    <row r="464" spans="11:20" ht="13.5">
      <c r="K464" s="10" t="s">
        <v>1068</v>
      </c>
      <c r="L464" s="1">
        <v>2</v>
      </c>
      <c r="M464" s="1">
        <v>2</v>
      </c>
      <c r="N464" s="1">
        <v>2</v>
      </c>
      <c r="O464" s="1">
        <v>2</v>
      </c>
      <c r="P464" s="1">
        <v>2</v>
      </c>
      <c r="Q464" s="1">
        <v>19</v>
      </c>
      <c r="R464" s="1">
        <v>18</v>
      </c>
      <c r="S464" s="1">
        <v>2</v>
      </c>
      <c r="T464" s="1">
        <v>2</v>
      </c>
    </row>
    <row r="465" spans="11:20" ht="13.5">
      <c r="K465" s="10" t="s">
        <v>1069</v>
      </c>
      <c r="L465" s="1">
        <v>2</v>
      </c>
      <c r="M465" s="1">
        <v>2</v>
      </c>
      <c r="N465" s="1">
        <v>2</v>
      </c>
      <c r="O465" s="1">
        <v>2</v>
      </c>
      <c r="P465" s="1">
        <v>3</v>
      </c>
      <c r="Q465" s="1">
        <v>26</v>
      </c>
      <c r="R465" s="1">
        <v>24</v>
      </c>
      <c r="S465" s="1">
        <v>2</v>
      </c>
      <c r="T465" s="1">
        <v>2</v>
      </c>
    </row>
    <row r="466" spans="11:20" ht="13.5">
      <c r="K466" s="10" t="s">
        <v>1070</v>
      </c>
      <c r="L466" s="1">
        <v>3</v>
      </c>
      <c r="M466" s="1">
        <v>3</v>
      </c>
      <c r="N466" s="1">
        <v>3</v>
      </c>
      <c r="O466" s="1">
        <v>3</v>
      </c>
      <c r="P466" s="1">
        <v>3</v>
      </c>
      <c r="Q466" s="1">
        <v>33</v>
      </c>
      <c r="R466" s="1">
        <v>30</v>
      </c>
      <c r="S466" s="1">
        <v>3</v>
      </c>
      <c r="T466" s="1">
        <v>3</v>
      </c>
    </row>
    <row r="467" spans="11:20" ht="13.5">
      <c r="K467" s="10" t="s">
        <v>1071</v>
      </c>
      <c r="L467" s="1">
        <v>3</v>
      </c>
      <c r="M467" s="1">
        <v>3</v>
      </c>
      <c r="N467" s="1">
        <v>3</v>
      </c>
      <c r="O467" s="1">
        <v>3</v>
      </c>
      <c r="P467" s="1">
        <v>4</v>
      </c>
      <c r="Q467" s="1">
        <v>40</v>
      </c>
      <c r="R467" s="1">
        <v>36</v>
      </c>
      <c r="S467" s="1">
        <v>4</v>
      </c>
      <c r="T467" s="1">
        <v>3</v>
      </c>
    </row>
    <row r="468" spans="11:20" ht="13.5">
      <c r="K468" s="10" t="s">
        <v>1072</v>
      </c>
      <c r="L468" s="1">
        <v>4</v>
      </c>
      <c r="M468" s="1">
        <v>4</v>
      </c>
      <c r="N468" s="1">
        <v>4</v>
      </c>
      <c r="O468" s="1">
        <v>4</v>
      </c>
      <c r="P468" s="1">
        <v>4</v>
      </c>
      <c r="Q468" s="1">
        <v>47</v>
      </c>
      <c r="R468" s="1">
        <v>42</v>
      </c>
      <c r="S468" s="1">
        <v>4</v>
      </c>
      <c r="T468" s="1">
        <v>4</v>
      </c>
    </row>
    <row r="469" spans="11:20" ht="13.5">
      <c r="K469" s="10" t="s">
        <v>1073</v>
      </c>
      <c r="L469" s="1">
        <v>4</v>
      </c>
      <c r="M469" s="1">
        <v>4</v>
      </c>
      <c r="N469" s="1">
        <v>4</v>
      </c>
      <c r="O469" s="1">
        <v>4</v>
      </c>
      <c r="P469" s="1">
        <v>5</v>
      </c>
      <c r="Q469" s="1">
        <v>54</v>
      </c>
      <c r="R469" s="1">
        <v>48</v>
      </c>
      <c r="S469" s="1">
        <v>5</v>
      </c>
      <c r="T469" s="1">
        <v>5</v>
      </c>
    </row>
    <row r="470" spans="11:20" ht="13.5">
      <c r="K470" s="10" t="s">
        <v>1074</v>
      </c>
      <c r="L470" s="1">
        <v>5</v>
      </c>
      <c r="M470" s="1">
        <v>5</v>
      </c>
      <c r="N470" s="1">
        <v>5</v>
      </c>
      <c r="O470" s="1">
        <v>5</v>
      </c>
      <c r="P470" s="1">
        <v>5</v>
      </c>
      <c r="Q470" s="1">
        <v>61</v>
      </c>
      <c r="R470" s="1">
        <v>54</v>
      </c>
      <c r="S470" s="1">
        <v>6</v>
      </c>
      <c r="T470" s="1">
        <v>6</v>
      </c>
    </row>
    <row r="471" spans="11:20" ht="13.5">
      <c r="K471" s="10" t="s">
        <v>1075</v>
      </c>
      <c r="L471" s="1">
        <v>5</v>
      </c>
      <c r="M471" s="1">
        <v>5</v>
      </c>
      <c r="N471" s="1">
        <v>5</v>
      </c>
      <c r="O471" s="1">
        <v>5</v>
      </c>
      <c r="P471" s="1">
        <v>6</v>
      </c>
      <c r="Q471" s="1">
        <v>68</v>
      </c>
      <c r="R471" s="1">
        <v>60</v>
      </c>
      <c r="S471" s="1">
        <v>7</v>
      </c>
      <c r="T471" s="1">
        <v>7</v>
      </c>
    </row>
    <row r="472" spans="11:20" ht="13.5">
      <c r="K472" s="10" t="s">
        <v>1076</v>
      </c>
      <c r="L472" s="1">
        <v>6</v>
      </c>
      <c r="M472" s="1">
        <v>6</v>
      </c>
      <c r="N472" s="1">
        <v>6</v>
      </c>
      <c r="O472" s="1">
        <v>6</v>
      </c>
      <c r="P472" s="1">
        <v>7</v>
      </c>
      <c r="Q472" s="1">
        <v>75</v>
      </c>
      <c r="R472" s="1">
        <v>66</v>
      </c>
      <c r="S472" s="1">
        <v>7</v>
      </c>
      <c r="T472" s="1">
        <v>8</v>
      </c>
    </row>
    <row r="473" spans="11:20" ht="13.5">
      <c r="K473" s="10" t="s">
        <v>1077</v>
      </c>
      <c r="L473" s="1">
        <v>6</v>
      </c>
      <c r="M473" s="1">
        <v>6</v>
      </c>
      <c r="N473" s="1">
        <v>6</v>
      </c>
      <c r="O473" s="1">
        <v>6</v>
      </c>
      <c r="P473" s="1">
        <v>8</v>
      </c>
      <c r="Q473" s="1">
        <v>82</v>
      </c>
      <c r="R473" s="1">
        <v>72</v>
      </c>
      <c r="S473" s="1">
        <v>8</v>
      </c>
      <c r="T473" s="1">
        <v>8</v>
      </c>
    </row>
    <row r="474" spans="11:20" ht="13.5">
      <c r="K474" s="10" t="s">
        <v>1078</v>
      </c>
      <c r="L474" s="1">
        <v>7</v>
      </c>
      <c r="M474" s="1">
        <v>7</v>
      </c>
      <c r="N474" s="1">
        <v>7</v>
      </c>
      <c r="O474" s="1">
        <v>7</v>
      </c>
      <c r="P474" s="1">
        <v>8</v>
      </c>
      <c r="Q474" s="1">
        <v>89</v>
      </c>
      <c r="R474" s="1">
        <v>78</v>
      </c>
      <c r="S474" s="1">
        <v>8</v>
      </c>
      <c r="T474" s="1">
        <v>9</v>
      </c>
    </row>
    <row r="475" spans="11:20" ht="13.5">
      <c r="K475" s="10" t="s">
        <v>1079</v>
      </c>
      <c r="L475" s="1">
        <v>7</v>
      </c>
      <c r="M475" s="1">
        <v>7</v>
      </c>
      <c r="N475" s="1">
        <v>7</v>
      </c>
      <c r="O475" s="1">
        <v>7</v>
      </c>
      <c r="P475" s="1">
        <v>9</v>
      </c>
      <c r="Q475" s="1">
        <v>96</v>
      </c>
      <c r="R475" s="1">
        <v>84</v>
      </c>
      <c r="S475" s="1">
        <v>9</v>
      </c>
      <c r="T475" s="1">
        <v>10</v>
      </c>
    </row>
    <row r="476" spans="11:20" ht="13.5">
      <c r="K476" s="10" t="s">
        <v>1080</v>
      </c>
      <c r="L476" s="1">
        <v>8</v>
      </c>
      <c r="M476" s="1">
        <v>8</v>
      </c>
      <c r="N476" s="1">
        <v>8</v>
      </c>
      <c r="O476" s="1">
        <v>8</v>
      </c>
      <c r="P476" s="1">
        <v>9</v>
      </c>
      <c r="Q476" s="1">
        <v>103</v>
      </c>
      <c r="R476" s="1">
        <v>90</v>
      </c>
      <c r="S476" s="1">
        <v>10</v>
      </c>
      <c r="T476" s="1">
        <v>10</v>
      </c>
    </row>
    <row r="477" spans="11:20" ht="13.5">
      <c r="K477" s="10" t="s">
        <v>1081</v>
      </c>
      <c r="L477" s="1">
        <v>8</v>
      </c>
      <c r="M477" s="1">
        <v>8</v>
      </c>
      <c r="N477" s="1">
        <v>8</v>
      </c>
      <c r="O477" s="1">
        <v>8</v>
      </c>
      <c r="P477" s="1">
        <v>10</v>
      </c>
      <c r="Q477" s="1">
        <v>110</v>
      </c>
      <c r="R477" s="1">
        <v>96</v>
      </c>
      <c r="S477" s="1">
        <v>10</v>
      </c>
      <c r="T477" s="1">
        <v>11</v>
      </c>
    </row>
    <row r="478" spans="11:20" ht="13.5">
      <c r="K478" s="10" t="s">
        <v>1082</v>
      </c>
      <c r="L478" s="1">
        <v>9</v>
      </c>
      <c r="M478" s="1">
        <v>9</v>
      </c>
      <c r="N478" s="1">
        <v>9</v>
      </c>
      <c r="O478" s="1">
        <v>9</v>
      </c>
      <c r="P478" s="1">
        <v>10</v>
      </c>
      <c r="Q478" s="1">
        <v>117</v>
      </c>
      <c r="R478" s="1">
        <v>102</v>
      </c>
      <c r="S478" s="1">
        <v>11</v>
      </c>
      <c r="T478" s="1">
        <v>12</v>
      </c>
    </row>
    <row r="479" spans="11:20" ht="13.5">
      <c r="K479" s="10" t="s">
        <v>1083</v>
      </c>
      <c r="L479" s="1">
        <v>10</v>
      </c>
      <c r="M479" s="1">
        <v>10</v>
      </c>
      <c r="N479" s="1">
        <v>10</v>
      </c>
      <c r="O479" s="1">
        <v>10</v>
      </c>
      <c r="P479" s="1">
        <v>11</v>
      </c>
      <c r="Q479" s="1">
        <v>124</v>
      </c>
      <c r="R479" s="1">
        <v>108</v>
      </c>
      <c r="S479" s="1">
        <v>12</v>
      </c>
      <c r="T479" s="1">
        <v>12</v>
      </c>
    </row>
    <row r="480" spans="11:20" ht="13.5">
      <c r="K480" s="10" t="s">
        <v>1084</v>
      </c>
      <c r="L480" s="1">
        <v>11</v>
      </c>
      <c r="M480" s="1">
        <v>11</v>
      </c>
      <c r="N480" s="1">
        <v>11</v>
      </c>
      <c r="O480" s="1">
        <v>11</v>
      </c>
      <c r="P480" s="1">
        <v>12</v>
      </c>
      <c r="Q480" s="1">
        <v>131</v>
      </c>
      <c r="R480" s="1">
        <v>114</v>
      </c>
      <c r="S480" s="1">
        <v>12</v>
      </c>
      <c r="T480" s="1">
        <v>13</v>
      </c>
    </row>
    <row r="481" spans="11:20" ht="13.5">
      <c r="K481" s="10" t="s">
        <v>1085</v>
      </c>
      <c r="L481" s="1">
        <v>12</v>
      </c>
      <c r="M481" s="1">
        <v>12</v>
      </c>
      <c r="N481" s="1">
        <v>12</v>
      </c>
      <c r="O481" s="1">
        <v>12</v>
      </c>
      <c r="P481" s="1">
        <v>13</v>
      </c>
      <c r="Q481" s="1">
        <v>138</v>
      </c>
      <c r="R481" s="1">
        <v>120</v>
      </c>
      <c r="S481" s="1">
        <v>13</v>
      </c>
      <c r="T481" s="1">
        <v>14</v>
      </c>
    </row>
    <row r="482" spans="11:20" ht="13.5">
      <c r="K482" s="10" t="s">
        <v>1000</v>
      </c>
      <c r="L482" s="1">
        <v>0</v>
      </c>
      <c r="M482" s="1">
        <v>1</v>
      </c>
      <c r="N482" s="1">
        <v>0</v>
      </c>
      <c r="O482" s="1">
        <v>1</v>
      </c>
      <c r="P482" s="1">
        <v>1</v>
      </c>
      <c r="Q482" s="1">
        <v>5</v>
      </c>
      <c r="R482" s="1">
        <v>6</v>
      </c>
      <c r="S482" s="1">
        <v>0</v>
      </c>
      <c r="T482" s="1">
        <v>1</v>
      </c>
    </row>
    <row r="483" spans="11:20" ht="13.5">
      <c r="K483" s="10" t="s">
        <v>1086</v>
      </c>
      <c r="L483" s="1">
        <v>1</v>
      </c>
      <c r="M483" s="1">
        <v>1</v>
      </c>
      <c r="N483" s="1">
        <v>1</v>
      </c>
      <c r="O483" s="1">
        <v>1</v>
      </c>
      <c r="P483" s="1">
        <v>2</v>
      </c>
      <c r="Q483" s="1">
        <v>12</v>
      </c>
      <c r="R483" s="1">
        <v>12</v>
      </c>
      <c r="S483" s="1">
        <v>1</v>
      </c>
      <c r="T483" s="1">
        <v>1</v>
      </c>
    </row>
    <row r="484" spans="11:20" ht="13.5">
      <c r="K484" s="10" t="s">
        <v>1087</v>
      </c>
      <c r="L484" s="1">
        <v>2</v>
      </c>
      <c r="M484" s="1">
        <v>2</v>
      </c>
      <c r="N484" s="1">
        <v>2</v>
      </c>
      <c r="O484" s="1">
        <v>2</v>
      </c>
      <c r="P484" s="1">
        <v>2</v>
      </c>
      <c r="Q484" s="1">
        <v>19</v>
      </c>
      <c r="R484" s="1">
        <v>18</v>
      </c>
      <c r="S484" s="1">
        <v>2</v>
      </c>
      <c r="T484" s="1">
        <v>2</v>
      </c>
    </row>
    <row r="485" spans="11:20" ht="13.5">
      <c r="K485" s="10" t="s">
        <v>1088</v>
      </c>
      <c r="L485" s="1">
        <v>2</v>
      </c>
      <c r="M485" s="1">
        <v>2</v>
      </c>
      <c r="N485" s="1">
        <v>2</v>
      </c>
      <c r="O485" s="1">
        <v>2</v>
      </c>
      <c r="P485" s="1">
        <v>3</v>
      </c>
      <c r="Q485" s="1">
        <v>26</v>
      </c>
      <c r="R485" s="1">
        <v>24</v>
      </c>
      <c r="S485" s="1">
        <v>2</v>
      </c>
      <c r="T485" s="1">
        <v>2</v>
      </c>
    </row>
    <row r="486" spans="11:20" ht="13.5">
      <c r="K486" s="10" t="s">
        <v>1089</v>
      </c>
      <c r="L486" s="1">
        <v>3</v>
      </c>
      <c r="M486" s="1">
        <v>3</v>
      </c>
      <c r="N486" s="1">
        <v>3</v>
      </c>
      <c r="O486" s="1">
        <v>3</v>
      </c>
      <c r="P486" s="1">
        <v>3</v>
      </c>
      <c r="Q486" s="1">
        <v>33</v>
      </c>
      <c r="R486" s="1">
        <v>30</v>
      </c>
      <c r="S486" s="1">
        <v>3</v>
      </c>
      <c r="T486" s="1">
        <v>3</v>
      </c>
    </row>
    <row r="487" spans="11:20" ht="13.5">
      <c r="K487" s="10" t="s">
        <v>1090</v>
      </c>
      <c r="L487" s="1">
        <v>3</v>
      </c>
      <c r="M487" s="1">
        <v>3</v>
      </c>
      <c r="N487" s="1">
        <v>3</v>
      </c>
      <c r="O487" s="1">
        <v>3</v>
      </c>
      <c r="P487" s="1">
        <v>4</v>
      </c>
      <c r="Q487" s="1">
        <v>40</v>
      </c>
      <c r="R487" s="1">
        <v>36</v>
      </c>
      <c r="S487" s="1">
        <v>4</v>
      </c>
      <c r="T487" s="1">
        <v>3</v>
      </c>
    </row>
    <row r="488" spans="11:20" ht="13.5">
      <c r="K488" s="10" t="s">
        <v>1091</v>
      </c>
      <c r="L488" s="1">
        <v>4</v>
      </c>
      <c r="M488" s="1">
        <v>4</v>
      </c>
      <c r="N488" s="1">
        <v>4</v>
      </c>
      <c r="O488" s="1">
        <v>4</v>
      </c>
      <c r="P488" s="1">
        <v>4</v>
      </c>
      <c r="Q488" s="1">
        <v>47</v>
      </c>
      <c r="R488" s="1">
        <v>42</v>
      </c>
      <c r="S488" s="1">
        <v>4</v>
      </c>
      <c r="T488" s="1">
        <v>4</v>
      </c>
    </row>
    <row r="489" spans="11:20" ht="13.5">
      <c r="K489" s="10" t="s">
        <v>1092</v>
      </c>
      <c r="L489" s="1">
        <v>4</v>
      </c>
      <c r="M489" s="1">
        <v>4</v>
      </c>
      <c r="N489" s="1">
        <v>4</v>
      </c>
      <c r="O489" s="1">
        <v>4</v>
      </c>
      <c r="P489" s="1">
        <v>5</v>
      </c>
      <c r="Q489" s="1">
        <v>54</v>
      </c>
      <c r="R489" s="1">
        <v>48</v>
      </c>
      <c r="S489" s="1">
        <v>5</v>
      </c>
      <c r="T489" s="1">
        <v>5</v>
      </c>
    </row>
    <row r="490" spans="11:20" ht="13.5">
      <c r="K490" s="10" t="s">
        <v>1093</v>
      </c>
      <c r="L490" s="1">
        <v>5</v>
      </c>
      <c r="M490" s="1">
        <v>5</v>
      </c>
      <c r="N490" s="1">
        <v>5</v>
      </c>
      <c r="O490" s="1">
        <v>5</v>
      </c>
      <c r="P490" s="1">
        <v>5</v>
      </c>
      <c r="Q490" s="1">
        <v>61</v>
      </c>
      <c r="R490" s="1">
        <v>54</v>
      </c>
      <c r="S490" s="1">
        <v>6</v>
      </c>
      <c r="T490" s="1">
        <v>6</v>
      </c>
    </row>
    <row r="491" spans="11:20" ht="13.5">
      <c r="K491" s="10" t="s">
        <v>1094</v>
      </c>
      <c r="L491" s="1">
        <v>5</v>
      </c>
      <c r="M491" s="1">
        <v>5</v>
      </c>
      <c r="N491" s="1">
        <v>5</v>
      </c>
      <c r="O491" s="1">
        <v>5</v>
      </c>
      <c r="P491" s="1">
        <v>6</v>
      </c>
      <c r="Q491" s="1">
        <v>68</v>
      </c>
      <c r="R491" s="1">
        <v>60</v>
      </c>
      <c r="S491" s="1">
        <v>7</v>
      </c>
      <c r="T491" s="1">
        <v>7</v>
      </c>
    </row>
    <row r="492" spans="11:20" ht="13.5">
      <c r="K492" s="10" t="s">
        <v>1095</v>
      </c>
      <c r="L492" s="1">
        <v>6</v>
      </c>
      <c r="M492" s="1">
        <v>6</v>
      </c>
      <c r="N492" s="1">
        <v>6</v>
      </c>
      <c r="O492" s="1">
        <v>6</v>
      </c>
      <c r="P492" s="1">
        <v>7</v>
      </c>
      <c r="Q492" s="1">
        <v>75</v>
      </c>
      <c r="R492" s="1">
        <v>66</v>
      </c>
      <c r="S492" s="1">
        <v>7</v>
      </c>
      <c r="T492" s="1">
        <v>8</v>
      </c>
    </row>
    <row r="493" spans="11:20" ht="13.5">
      <c r="K493" s="10" t="s">
        <v>1096</v>
      </c>
      <c r="L493" s="1">
        <v>6</v>
      </c>
      <c r="M493" s="1">
        <v>6</v>
      </c>
      <c r="N493" s="1">
        <v>6</v>
      </c>
      <c r="O493" s="1">
        <v>6</v>
      </c>
      <c r="P493" s="1">
        <v>8</v>
      </c>
      <c r="Q493" s="1">
        <v>82</v>
      </c>
      <c r="R493" s="1">
        <v>72</v>
      </c>
      <c r="S493" s="1">
        <v>8</v>
      </c>
      <c r="T493" s="1">
        <v>8</v>
      </c>
    </row>
    <row r="494" spans="11:20" ht="13.5">
      <c r="K494" s="10" t="s">
        <v>1097</v>
      </c>
      <c r="L494" s="1">
        <v>7</v>
      </c>
      <c r="M494" s="1">
        <v>7</v>
      </c>
      <c r="N494" s="1">
        <v>7</v>
      </c>
      <c r="O494" s="1">
        <v>7</v>
      </c>
      <c r="P494" s="1">
        <v>8</v>
      </c>
      <c r="Q494" s="1">
        <v>89</v>
      </c>
      <c r="R494" s="1">
        <v>78</v>
      </c>
      <c r="S494" s="1">
        <v>8</v>
      </c>
      <c r="T494" s="1">
        <v>9</v>
      </c>
    </row>
    <row r="495" spans="11:20" ht="13.5">
      <c r="K495" s="10" t="s">
        <v>1098</v>
      </c>
      <c r="L495" s="1">
        <v>7</v>
      </c>
      <c r="M495" s="1">
        <v>7</v>
      </c>
      <c r="N495" s="1">
        <v>7</v>
      </c>
      <c r="O495" s="1">
        <v>7</v>
      </c>
      <c r="P495" s="1">
        <v>9</v>
      </c>
      <c r="Q495" s="1">
        <v>96</v>
      </c>
      <c r="R495" s="1">
        <v>84</v>
      </c>
      <c r="S495" s="1">
        <v>9</v>
      </c>
      <c r="T495" s="1">
        <v>10</v>
      </c>
    </row>
    <row r="496" spans="11:20" ht="13.5">
      <c r="K496" s="10" t="s">
        <v>1099</v>
      </c>
      <c r="L496" s="1">
        <v>8</v>
      </c>
      <c r="M496" s="1">
        <v>8</v>
      </c>
      <c r="N496" s="1">
        <v>8</v>
      </c>
      <c r="O496" s="1">
        <v>8</v>
      </c>
      <c r="P496" s="1">
        <v>9</v>
      </c>
      <c r="Q496" s="1">
        <v>103</v>
      </c>
      <c r="R496" s="1">
        <v>90</v>
      </c>
      <c r="S496" s="1">
        <v>10</v>
      </c>
      <c r="T496" s="1">
        <v>10</v>
      </c>
    </row>
    <row r="497" spans="11:20" ht="13.5">
      <c r="K497" s="10" t="s">
        <v>1100</v>
      </c>
      <c r="L497" s="1">
        <v>8</v>
      </c>
      <c r="M497" s="1">
        <v>8</v>
      </c>
      <c r="N497" s="1">
        <v>8</v>
      </c>
      <c r="O497" s="1">
        <v>8</v>
      </c>
      <c r="P497" s="1">
        <v>10</v>
      </c>
      <c r="Q497" s="1">
        <v>110</v>
      </c>
      <c r="R497" s="1">
        <v>96</v>
      </c>
      <c r="S497" s="1">
        <v>10</v>
      </c>
      <c r="T497" s="1">
        <v>11</v>
      </c>
    </row>
    <row r="498" spans="11:20" ht="13.5">
      <c r="K498" s="10" t="s">
        <v>1101</v>
      </c>
      <c r="L498" s="1">
        <v>9</v>
      </c>
      <c r="M498" s="1">
        <v>9</v>
      </c>
      <c r="N498" s="1">
        <v>9</v>
      </c>
      <c r="O498" s="1">
        <v>9</v>
      </c>
      <c r="P498" s="1">
        <v>10</v>
      </c>
      <c r="Q498" s="1">
        <v>117</v>
      </c>
      <c r="R498" s="1">
        <v>102</v>
      </c>
      <c r="S498" s="1">
        <v>11</v>
      </c>
      <c r="T498" s="1">
        <v>12</v>
      </c>
    </row>
    <row r="499" spans="11:20" ht="13.5">
      <c r="K499" s="10" t="s">
        <v>1102</v>
      </c>
      <c r="L499" s="1">
        <v>10</v>
      </c>
      <c r="M499" s="1">
        <v>10</v>
      </c>
      <c r="N499" s="1">
        <v>10</v>
      </c>
      <c r="O499" s="1">
        <v>10</v>
      </c>
      <c r="P499" s="1">
        <v>11</v>
      </c>
      <c r="Q499" s="1">
        <v>124</v>
      </c>
      <c r="R499" s="1">
        <v>108</v>
      </c>
      <c r="S499" s="1">
        <v>12</v>
      </c>
      <c r="T499" s="1">
        <v>12</v>
      </c>
    </row>
    <row r="500" spans="11:20" ht="13.5">
      <c r="K500" s="10" t="s">
        <v>1103</v>
      </c>
      <c r="L500" s="1">
        <v>11</v>
      </c>
      <c r="M500" s="1">
        <v>11</v>
      </c>
      <c r="N500" s="1">
        <v>11</v>
      </c>
      <c r="O500" s="1">
        <v>11</v>
      </c>
      <c r="P500" s="1">
        <v>12</v>
      </c>
      <c r="Q500" s="1">
        <v>131</v>
      </c>
      <c r="R500" s="1">
        <v>114</v>
      </c>
      <c r="S500" s="1">
        <v>12</v>
      </c>
      <c r="T500" s="1">
        <v>13</v>
      </c>
    </row>
    <row r="501" spans="11:20" ht="13.5">
      <c r="K501" s="10" t="s">
        <v>1104</v>
      </c>
      <c r="L501" s="1">
        <v>12</v>
      </c>
      <c r="M501" s="1">
        <v>12</v>
      </c>
      <c r="N501" s="1">
        <v>12</v>
      </c>
      <c r="O501" s="1">
        <v>12</v>
      </c>
      <c r="P501" s="1">
        <v>13</v>
      </c>
      <c r="Q501" s="1">
        <v>138</v>
      </c>
      <c r="R501" s="1">
        <v>120</v>
      </c>
      <c r="S501" s="1">
        <v>13</v>
      </c>
      <c r="T501" s="1">
        <v>14</v>
      </c>
    </row>
    <row r="502" spans="11:20" ht="13.5">
      <c r="K502" s="10" t="s">
        <v>1001</v>
      </c>
      <c r="L502" s="1">
        <v>0</v>
      </c>
      <c r="M502" s="1">
        <v>1</v>
      </c>
      <c r="N502" s="1">
        <v>0</v>
      </c>
      <c r="O502" s="1">
        <v>1</v>
      </c>
      <c r="P502" s="1">
        <v>1</v>
      </c>
      <c r="Q502" s="1">
        <v>5</v>
      </c>
      <c r="R502" s="1">
        <v>6</v>
      </c>
      <c r="S502" s="1">
        <v>0</v>
      </c>
      <c r="T502" s="1">
        <v>1</v>
      </c>
    </row>
    <row r="503" spans="11:20" ht="13.5">
      <c r="K503" s="10" t="s">
        <v>1105</v>
      </c>
      <c r="L503" s="1">
        <v>1</v>
      </c>
      <c r="M503" s="1">
        <v>1</v>
      </c>
      <c r="N503" s="1">
        <v>1</v>
      </c>
      <c r="O503" s="1">
        <v>1</v>
      </c>
      <c r="P503" s="1">
        <v>2</v>
      </c>
      <c r="Q503" s="1">
        <v>12</v>
      </c>
      <c r="R503" s="1">
        <v>12</v>
      </c>
      <c r="S503" s="1">
        <v>1</v>
      </c>
      <c r="T503" s="1">
        <v>1</v>
      </c>
    </row>
    <row r="504" spans="11:20" ht="13.5">
      <c r="K504" s="10" t="s">
        <v>1106</v>
      </c>
      <c r="L504" s="1">
        <v>2</v>
      </c>
      <c r="M504" s="1">
        <v>2</v>
      </c>
      <c r="N504" s="1">
        <v>2</v>
      </c>
      <c r="O504" s="1">
        <v>2</v>
      </c>
      <c r="P504" s="1">
        <v>2</v>
      </c>
      <c r="Q504" s="1">
        <v>19</v>
      </c>
      <c r="R504" s="1">
        <v>18</v>
      </c>
      <c r="S504" s="1">
        <v>2</v>
      </c>
      <c r="T504" s="1">
        <v>2</v>
      </c>
    </row>
    <row r="505" spans="11:20" ht="13.5">
      <c r="K505" s="10" t="s">
        <v>1107</v>
      </c>
      <c r="L505" s="1">
        <v>2</v>
      </c>
      <c r="M505" s="1">
        <v>2</v>
      </c>
      <c r="N505" s="1">
        <v>2</v>
      </c>
      <c r="O505" s="1">
        <v>2</v>
      </c>
      <c r="P505" s="1">
        <v>3</v>
      </c>
      <c r="Q505" s="1">
        <v>26</v>
      </c>
      <c r="R505" s="1">
        <v>24</v>
      </c>
      <c r="S505" s="1">
        <v>2</v>
      </c>
      <c r="T505" s="1">
        <v>2</v>
      </c>
    </row>
    <row r="506" spans="11:20" ht="13.5">
      <c r="K506" s="10" t="s">
        <v>1108</v>
      </c>
      <c r="L506" s="1">
        <v>3</v>
      </c>
      <c r="M506" s="1">
        <v>3</v>
      </c>
      <c r="N506" s="1">
        <v>3</v>
      </c>
      <c r="O506" s="1">
        <v>3</v>
      </c>
      <c r="P506" s="1">
        <v>3</v>
      </c>
      <c r="Q506" s="1">
        <v>33</v>
      </c>
      <c r="R506" s="1">
        <v>30</v>
      </c>
      <c r="S506" s="1">
        <v>3</v>
      </c>
      <c r="T506" s="1">
        <v>3</v>
      </c>
    </row>
    <row r="507" spans="11:20" ht="13.5">
      <c r="K507" s="10" t="s">
        <v>1109</v>
      </c>
      <c r="L507" s="1">
        <v>3</v>
      </c>
      <c r="M507" s="1">
        <v>3</v>
      </c>
      <c r="N507" s="1">
        <v>3</v>
      </c>
      <c r="O507" s="1">
        <v>3</v>
      </c>
      <c r="P507" s="1">
        <v>4</v>
      </c>
      <c r="Q507" s="1">
        <v>40</v>
      </c>
      <c r="R507" s="1">
        <v>36</v>
      </c>
      <c r="S507" s="1">
        <v>4</v>
      </c>
      <c r="T507" s="1">
        <v>3</v>
      </c>
    </row>
    <row r="508" spans="11:20" ht="13.5">
      <c r="K508" s="10" t="s">
        <v>1110</v>
      </c>
      <c r="L508" s="1">
        <v>4</v>
      </c>
      <c r="M508" s="1">
        <v>4</v>
      </c>
      <c r="N508" s="1">
        <v>4</v>
      </c>
      <c r="O508" s="1">
        <v>4</v>
      </c>
      <c r="P508" s="1">
        <v>4</v>
      </c>
      <c r="Q508" s="1">
        <v>47</v>
      </c>
      <c r="R508" s="1">
        <v>42</v>
      </c>
      <c r="S508" s="1">
        <v>4</v>
      </c>
      <c r="T508" s="1">
        <v>4</v>
      </c>
    </row>
    <row r="509" spans="11:20" ht="13.5">
      <c r="K509" s="10" t="s">
        <v>1111</v>
      </c>
      <c r="L509" s="1">
        <v>4</v>
      </c>
      <c r="M509" s="1">
        <v>4</v>
      </c>
      <c r="N509" s="1">
        <v>4</v>
      </c>
      <c r="O509" s="1">
        <v>4</v>
      </c>
      <c r="P509" s="1">
        <v>5</v>
      </c>
      <c r="Q509" s="1">
        <v>54</v>
      </c>
      <c r="R509" s="1">
        <v>48</v>
      </c>
      <c r="S509" s="1">
        <v>5</v>
      </c>
      <c r="T509" s="1">
        <v>5</v>
      </c>
    </row>
    <row r="510" spans="11:20" ht="13.5">
      <c r="K510" s="10" t="s">
        <v>1112</v>
      </c>
      <c r="L510" s="1">
        <v>5</v>
      </c>
      <c r="M510" s="1">
        <v>5</v>
      </c>
      <c r="N510" s="1">
        <v>5</v>
      </c>
      <c r="O510" s="1">
        <v>5</v>
      </c>
      <c r="P510" s="1">
        <v>5</v>
      </c>
      <c r="Q510" s="1">
        <v>61</v>
      </c>
      <c r="R510" s="1">
        <v>54</v>
      </c>
      <c r="S510" s="1">
        <v>6</v>
      </c>
      <c r="T510" s="1">
        <v>6</v>
      </c>
    </row>
    <row r="511" spans="11:20" ht="13.5">
      <c r="K511" s="10" t="s">
        <v>1113</v>
      </c>
      <c r="L511" s="1">
        <v>5</v>
      </c>
      <c r="M511" s="1">
        <v>5</v>
      </c>
      <c r="N511" s="1">
        <v>5</v>
      </c>
      <c r="O511" s="1">
        <v>5</v>
      </c>
      <c r="P511" s="1">
        <v>6</v>
      </c>
      <c r="Q511" s="1">
        <v>68</v>
      </c>
      <c r="R511" s="1">
        <v>60</v>
      </c>
      <c r="S511" s="1">
        <v>7</v>
      </c>
      <c r="T511" s="1">
        <v>7</v>
      </c>
    </row>
    <row r="512" spans="11:20" ht="13.5">
      <c r="K512" s="10" t="s">
        <v>1114</v>
      </c>
      <c r="L512" s="1">
        <v>6</v>
      </c>
      <c r="M512" s="1">
        <v>6</v>
      </c>
      <c r="N512" s="1">
        <v>6</v>
      </c>
      <c r="O512" s="1">
        <v>6</v>
      </c>
      <c r="P512" s="1">
        <v>7</v>
      </c>
      <c r="Q512" s="1">
        <v>75</v>
      </c>
      <c r="R512" s="1">
        <v>66</v>
      </c>
      <c r="S512" s="1">
        <v>7</v>
      </c>
      <c r="T512" s="1">
        <v>8</v>
      </c>
    </row>
    <row r="513" spans="11:20" ht="13.5">
      <c r="K513" s="10" t="s">
        <v>1115</v>
      </c>
      <c r="L513" s="1">
        <v>6</v>
      </c>
      <c r="M513" s="1">
        <v>6</v>
      </c>
      <c r="N513" s="1">
        <v>6</v>
      </c>
      <c r="O513" s="1">
        <v>6</v>
      </c>
      <c r="P513" s="1">
        <v>8</v>
      </c>
      <c r="Q513" s="1">
        <v>82</v>
      </c>
      <c r="R513" s="1">
        <v>72</v>
      </c>
      <c r="S513" s="1">
        <v>8</v>
      </c>
      <c r="T513" s="1">
        <v>8</v>
      </c>
    </row>
    <row r="514" spans="11:20" ht="13.5">
      <c r="K514" s="10" t="s">
        <v>1116</v>
      </c>
      <c r="L514" s="1">
        <v>7</v>
      </c>
      <c r="M514" s="1">
        <v>7</v>
      </c>
      <c r="N514" s="1">
        <v>7</v>
      </c>
      <c r="O514" s="1">
        <v>7</v>
      </c>
      <c r="P514" s="1">
        <v>8</v>
      </c>
      <c r="Q514" s="1">
        <v>89</v>
      </c>
      <c r="R514" s="1">
        <v>78</v>
      </c>
      <c r="S514" s="1">
        <v>8</v>
      </c>
      <c r="T514" s="1">
        <v>9</v>
      </c>
    </row>
    <row r="515" spans="11:20" ht="13.5">
      <c r="K515" s="10" t="s">
        <v>1117</v>
      </c>
      <c r="L515" s="1">
        <v>7</v>
      </c>
      <c r="M515" s="1">
        <v>7</v>
      </c>
      <c r="N515" s="1">
        <v>7</v>
      </c>
      <c r="O515" s="1">
        <v>7</v>
      </c>
      <c r="P515" s="1">
        <v>9</v>
      </c>
      <c r="Q515" s="1">
        <v>96</v>
      </c>
      <c r="R515" s="1">
        <v>84</v>
      </c>
      <c r="S515" s="1">
        <v>9</v>
      </c>
      <c r="T515" s="1">
        <v>10</v>
      </c>
    </row>
    <row r="516" spans="11:20" ht="13.5">
      <c r="K516" s="10" t="s">
        <v>1118</v>
      </c>
      <c r="L516" s="1">
        <v>8</v>
      </c>
      <c r="M516" s="1">
        <v>8</v>
      </c>
      <c r="N516" s="1">
        <v>8</v>
      </c>
      <c r="O516" s="1">
        <v>8</v>
      </c>
      <c r="P516" s="1">
        <v>9</v>
      </c>
      <c r="Q516" s="1">
        <v>103</v>
      </c>
      <c r="R516" s="1">
        <v>90</v>
      </c>
      <c r="S516" s="1">
        <v>10</v>
      </c>
      <c r="T516" s="1">
        <v>10</v>
      </c>
    </row>
    <row r="517" spans="11:20" ht="13.5">
      <c r="K517" s="10" t="s">
        <v>1119</v>
      </c>
      <c r="L517" s="1">
        <v>8</v>
      </c>
      <c r="M517" s="1">
        <v>8</v>
      </c>
      <c r="N517" s="1">
        <v>8</v>
      </c>
      <c r="O517" s="1">
        <v>8</v>
      </c>
      <c r="P517" s="1">
        <v>10</v>
      </c>
      <c r="Q517" s="1">
        <v>110</v>
      </c>
      <c r="R517" s="1">
        <v>96</v>
      </c>
      <c r="S517" s="1">
        <v>10</v>
      </c>
      <c r="T517" s="1">
        <v>11</v>
      </c>
    </row>
    <row r="518" spans="11:20" ht="13.5">
      <c r="K518" s="10" t="s">
        <v>1120</v>
      </c>
      <c r="L518" s="1">
        <v>9</v>
      </c>
      <c r="M518" s="1">
        <v>9</v>
      </c>
      <c r="N518" s="1">
        <v>9</v>
      </c>
      <c r="O518" s="1">
        <v>9</v>
      </c>
      <c r="P518" s="1">
        <v>10</v>
      </c>
      <c r="Q518" s="1">
        <v>117</v>
      </c>
      <c r="R518" s="1">
        <v>102</v>
      </c>
      <c r="S518" s="1">
        <v>11</v>
      </c>
      <c r="T518" s="1">
        <v>12</v>
      </c>
    </row>
    <row r="519" spans="11:20" ht="13.5">
      <c r="K519" s="10" t="s">
        <v>1121</v>
      </c>
      <c r="L519" s="1">
        <v>10</v>
      </c>
      <c r="M519" s="1">
        <v>10</v>
      </c>
      <c r="N519" s="1">
        <v>10</v>
      </c>
      <c r="O519" s="1">
        <v>10</v>
      </c>
      <c r="P519" s="1">
        <v>11</v>
      </c>
      <c r="Q519" s="1">
        <v>124</v>
      </c>
      <c r="R519" s="1">
        <v>108</v>
      </c>
      <c r="S519" s="1">
        <v>12</v>
      </c>
      <c r="T519" s="1">
        <v>12</v>
      </c>
    </row>
    <row r="520" spans="11:20" ht="13.5">
      <c r="K520" s="10" t="s">
        <v>1122</v>
      </c>
      <c r="L520" s="1">
        <v>11</v>
      </c>
      <c r="M520" s="1">
        <v>11</v>
      </c>
      <c r="N520" s="1">
        <v>11</v>
      </c>
      <c r="O520" s="1">
        <v>11</v>
      </c>
      <c r="P520" s="1">
        <v>12</v>
      </c>
      <c r="Q520" s="1">
        <v>131</v>
      </c>
      <c r="R520" s="1">
        <v>114</v>
      </c>
      <c r="S520" s="1">
        <v>12</v>
      </c>
      <c r="T520" s="1">
        <v>13</v>
      </c>
    </row>
    <row r="521" spans="11:20" ht="13.5">
      <c r="K521" s="10" t="s">
        <v>1123</v>
      </c>
      <c r="L521" s="1">
        <v>12</v>
      </c>
      <c r="M521" s="1">
        <v>12</v>
      </c>
      <c r="N521" s="1">
        <v>12</v>
      </c>
      <c r="O521" s="1">
        <v>12</v>
      </c>
      <c r="P521" s="1">
        <v>13</v>
      </c>
      <c r="Q521" s="1">
        <v>138</v>
      </c>
      <c r="R521" s="1">
        <v>120</v>
      </c>
      <c r="S521" s="1">
        <v>13</v>
      </c>
      <c r="T521" s="1">
        <v>14</v>
      </c>
    </row>
    <row r="522" spans="11:20" ht="13.5">
      <c r="K522" s="10" t="s">
        <v>1002</v>
      </c>
      <c r="L522" s="1">
        <v>0</v>
      </c>
      <c r="M522" s="1">
        <v>1</v>
      </c>
      <c r="N522" s="1">
        <v>0</v>
      </c>
      <c r="O522" s="1">
        <v>1</v>
      </c>
      <c r="P522" s="1">
        <v>1</v>
      </c>
      <c r="Q522" s="1">
        <v>5</v>
      </c>
      <c r="R522" s="1">
        <v>6</v>
      </c>
      <c r="S522" s="1">
        <v>0</v>
      </c>
      <c r="T522" s="1">
        <v>1</v>
      </c>
    </row>
    <row r="523" spans="11:22" ht="13.5">
      <c r="K523" s="10" t="s">
        <v>1124</v>
      </c>
      <c r="L523" s="1">
        <v>1</v>
      </c>
      <c r="M523" s="1">
        <v>1</v>
      </c>
      <c r="N523" s="1">
        <v>1</v>
      </c>
      <c r="O523" s="1">
        <v>1</v>
      </c>
      <c r="P523" s="1">
        <v>2</v>
      </c>
      <c r="Q523" s="1">
        <v>12</v>
      </c>
      <c r="R523" s="1">
        <v>12</v>
      </c>
      <c r="S523" s="1">
        <v>1</v>
      </c>
      <c r="T523" s="1">
        <v>1</v>
      </c>
      <c r="V523" s="32"/>
    </row>
    <row r="524" spans="11:20" ht="13.5">
      <c r="K524" s="10" t="s">
        <v>1125</v>
      </c>
      <c r="L524" s="1">
        <v>2</v>
      </c>
      <c r="M524" s="1">
        <v>2</v>
      </c>
      <c r="N524" s="1">
        <v>2</v>
      </c>
      <c r="O524" s="1">
        <v>2</v>
      </c>
      <c r="P524" s="1">
        <v>2</v>
      </c>
      <c r="Q524" s="1">
        <v>19</v>
      </c>
      <c r="R524" s="1">
        <v>18</v>
      </c>
      <c r="S524" s="1">
        <v>2</v>
      </c>
      <c r="T524" s="1">
        <v>2</v>
      </c>
    </row>
    <row r="525" spans="11:20" ht="13.5">
      <c r="K525" s="10" t="s">
        <v>1126</v>
      </c>
      <c r="L525" s="1">
        <v>2</v>
      </c>
      <c r="M525" s="1">
        <v>2</v>
      </c>
      <c r="N525" s="1">
        <v>2</v>
      </c>
      <c r="O525" s="1">
        <v>2</v>
      </c>
      <c r="P525" s="1">
        <v>3</v>
      </c>
      <c r="Q525" s="1">
        <v>26</v>
      </c>
      <c r="R525" s="1">
        <v>24</v>
      </c>
      <c r="S525" s="1">
        <v>2</v>
      </c>
      <c r="T525" s="1">
        <v>2</v>
      </c>
    </row>
    <row r="526" spans="11:20" ht="13.5">
      <c r="K526" s="10" t="s">
        <v>1127</v>
      </c>
      <c r="L526" s="1">
        <v>3</v>
      </c>
      <c r="M526" s="1">
        <v>3</v>
      </c>
      <c r="N526" s="1">
        <v>3</v>
      </c>
      <c r="O526" s="1">
        <v>3</v>
      </c>
      <c r="P526" s="1">
        <v>3</v>
      </c>
      <c r="Q526" s="1">
        <v>33</v>
      </c>
      <c r="R526" s="1">
        <v>30</v>
      </c>
      <c r="S526" s="1">
        <v>3</v>
      </c>
      <c r="T526" s="1">
        <v>3</v>
      </c>
    </row>
    <row r="527" spans="11:20" ht="13.5">
      <c r="K527" s="10" t="s">
        <v>1128</v>
      </c>
      <c r="L527" s="1">
        <v>3</v>
      </c>
      <c r="M527" s="1">
        <v>3</v>
      </c>
      <c r="N527" s="1">
        <v>3</v>
      </c>
      <c r="O527" s="1">
        <v>3</v>
      </c>
      <c r="P527" s="1">
        <v>4</v>
      </c>
      <c r="Q527" s="1">
        <v>40</v>
      </c>
      <c r="R527" s="1">
        <v>36</v>
      </c>
      <c r="S527" s="1">
        <v>4</v>
      </c>
      <c r="T527" s="1">
        <v>3</v>
      </c>
    </row>
    <row r="528" spans="11:20" ht="13.5">
      <c r="K528" s="10" t="s">
        <v>1129</v>
      </c>
      <c r="L528" s="1">
        <v>4</v>
      </c>
      <c r="M528" s="1">
        <v>4</v>
      </c>
      <c r="N528" s="1">
        <v>4</v>
      </c>
      <c r="O528" s="1">
        <v>4</v>
      </c>
      <c r="P528" s="1">
        <v>4</v>
      </c>
      <c r="Q528" s="1">
        <v>47</v>
      </c>
      <c r="R528" s="1">
        <v>42</v>
      </c>
      <c r="S528" s="1">
        <v>4</v>
      </c>
      <c r="T528" s="1">
        <v>4</v>
      </c>
    </row>
    <row r="529" spans="11:20" ht="13.5">
      <c r="K529" s="10" t="s">
        <v>1130</v>
      </c>
      <c r="L529" s="1">
        <v>4</v>
      </c>
      <c r="M529" s="1">
        <v>4</v>
      </c>
      <c r="N529" s="1">
        <v>4</v>
      </c>
      <c r="O529" s="1">
        <v>4</v>
      </c>
      <c r="P529" s="1">
        <v>5</v>
      </c>
      <c r="Q529" s="1">
        <v>54</v>
      </c>
      <c r="R529" s="1">
        <v>48</v>
      </c>
      <c r="S529" s="1">
        <v>5</v>
      </c>
      <c r="T529" s="1">
        <v>5</v>
      </c>
    </row>
    <row r="530" spans="11:20" ht="13.5">
      <c r="K530" s="10" t="s">
        <v>1131</v>
      </c>
      <c r="L530" s="1">
        <v>5</v>
      </c>
      <c r="M530" s="1">
        <v>5</v>
      </c>
      <c r="N530" s="1">
        <v>5</v>
      </c>
      <c r="O530" s="1">
        <v>5</v>
      </c>
      <c r="P530" s="1">
        <v>5</v>
      </c>
      <c r="Q530" s="1">
        <v>61</v>
      </c>
      <c r="R530" s="1">
        <v>54</v>
      </c>
      <c r="S530" s="1">
        <v>6</v>
      </c>
      <c r="T530" s="1">
        <v>6</v>
      </c>
    </row>
    <row r="531" spans="11:20" ht="13.5">
      <c r="K531" s="10" t="s">
        <v>1132</v>
      </c>
      <c r="L531" s="1">
        <v>5</v>
      </c>
      <c r="M531" s="1">
        <v>5</v>
      </c>
      <c r="N531" s="1">
        <v>5</v>
      </c>
      <c r="O531" s="1">
        <v>5</v>
      </c>
      <c r="P531" s="1">
        <v>6</v>
      </c>
      <c r="Q531" s="1">
        <v>68</v>
      </c>
      <c r="R531" s="1">
        <v>60</v>
      </c>
      <c r="S531" s="1">
        <v>7</v>
      </c>
      <c r="T531" s="1">
        <v>7</v>
      </c>
    </row>
    <row r="532" spans="11:20" ht="13.5">
      <c r="K532" s="10" t="s">
        <v>1133</v>
      </c>
      <c r="L532" s="1">
        <v>6</v>
      </c>
      <c r="M532" s="1">
        <v>6</v>
      </c>
      <c r="N532" s="1">
        <v>6</v>
      </c>
      <c r="O532" s="1">
        <v>6</v>
      </c>
      <c r="P532" s="1">
        <v>7</v>
      </c>
      <c r="Q532" s="1">
        <v>75</v>
      </c>
      <c r="R532" s="1">
        <v>66</v>
      </c>
      <c r="S532" s="1">
        <v>7</v>
      </c>
      <c r="T532" s="1">
        <v>8</v>
      </c>
    </row>
    <row r="533" spans="11:20" ht="13.5">
      <c r="K533" s="10" t="s">
        <v>1134</v>
      </c>
      <c r="L533" s="1">
        <v>6</v>
      </c>
      <c r="M533" s="1">
        <v>6</v>
      </c>
      <c r="N533" s="1">
        <v>6</v>
      </c>
      <c r="O533" s="1">
        <v>6</v>
      </c>
      <c r="P533" s="1">
        <v>8</v>
      </c>
      <c r="Q533" s="1">
        <v>82</v>
      </c>
      <c r="R533" s="1">
        <v>72</v>
      </c>
      <c r="S533" s="1">
        <v>8</v>
      </c>
      <c r="T533" s="1">
        <v>8</v>
      </c>
    </row>
    <row r="534" spans="11:20" ht="13.5">
      <c r="K534" s="10" t="s">
        <v>1135</v>
      </c>
      <c r="L534" s="1">
        <v>7</v>
      </c>
      <c r="M534" s="1">
        <v>7</v>
      </c>
      <c r="N534" s="1">
        <v>7</v>
      </c>
      <c r="O534" s="1">
        <v>7</v>
      </c>
      <c r="P534" s="1">
        <v>8</v>
      </c>
      <c r="Q534" s="1">
        <v>89</v>
      </c>
      <c r="R534" s="1">
        <v>78</v>
      </c>
      <c r="S534" s="1">
        <v>8</v>
      </c>
      <c r="T534" s="1">
        <v>9</v>
      </c>
    </row>
    <row r="535" spans="11:20" ht="13.5">
      <c r="K535" s="10" t="s">
        <v>1136</v>
      </c>
      <c r="L535" s="1">
        <v>7</v>
      </c>
      <c r="M535" s="1">
        <v>7</v>
      </c>
      <c r="N535" s="1">
        <v>7</v>
      </c>
      <c r="O535" s="1">
        <v>7</v>
      </c>
      <c r="P535" s="1">
        <v>9</v>
      </c>
      <c r="Q535" s="1">
        <v>96</v>
      </c>
      <c r="R535" s="1">
        <v>84</v>
      </c>
      <c r="S535" s="1">
        <v>9</v>
      </c>
      <c r="T535" s="1">
        <v>10</v>
      </c>
    </row>
    <row r="536" spans="11:20" ht="13.5">
      <c r="K536" s="10" t="s">
        <v>1137</v>
      </c>
      <c r="L536" s="1">
        <v>8</v>
      </c>
      <c r="M536" s="1">
        <v>8</v>
      </c>
      <c r="N536" s="1">
        <v>8</v>
      </c>
      <c r="O536" s="1">
        <v>8</v>
      </c>
      <c r="P536" s="1">
        <v>9</v>
      </c>
      <c r="Q536" s="1">
        <v>103</v>
      </c>
      <c r="R536" s="1">
        <v>90</v>
      </c>
      <c r="S536" s="1">
        <v>10</v>
      </c>
      <c r="T536" s="1">
        <v>10</v>
      </c>
    </row>
    <row r="537" spans="11:20" ht="13.5">
      <c r="K537" s="10" t="s">
        <v>1138</v>
      </c>
      <c r="L537" s="1">
        <v>8</v>
      </c>
      <c r="M537" s="1">
        <v>8</v>
      </c>
      <c r="N537" s="1">
        <v>8</v>
      </c>
      <c r="O537" s="1">
        <v>8</v>
      </c>
      <c r="P537" s="1">
        <v>10</v>
      </c>
      <c r="Q537" s="1">
        <v>110</v>
      </c>
      <c r="R537" s="1">
        <v>96</v>
      </c>
      <c r="S537" s="1">
        <v>10</v>
      </c>
      <c r="T537" s="1">
        <v>11</v>
      </c>
    </row>
    <row r="538" spans="11:20" ht="13.5">
      <c r="K538" s="10" t="s">
        <v>1139</v>
      </c>
      <c r="L538" s="1">
        <v>9</v>
      </c>
      <c r="M538" s="1">
        <v>9</v>
      </c>
      <c r="N538" s="1">
        <v>9</v>
      </c>
      <c r="O538" s="1">
        <v>9</v>
      </c>
      <c r="P538" s="1">
        <v>10</v>
      </c>
      <c r="Q538" s="1">
        <v>117</v>
      </c>
      <c r="R538" s="1">
        <v>102</v>
      </c>
      <c r="S538" s="1">
        <v>11</v>
      </c>
      <c r="T538" s="1">
        <v>12</v>
      </c>
    </row>
    <row r="539" spans="11:20" ht="13.5">
      <c r="K539" s="10" t="s">
        <v>1140</v>
      </c>
      <c r="L539" s="1">
        <v>10</v>
      </c>
      <c r="M539" s="1">
        <v>10</v>
      </c>
      <c r="N539" s="1">
        <v>10</v>
      </c>
      <c r="O539" s="1">
        <v>10</v>
      </c>
      <c r="P539" s="1">
        <v>11</v>
      </c>
      <c r="Q539" s="1">
        <v>124</v>
      </c>
      <c r="R539" s="1">
        <v>108</v>
      </c>
      <c r="S539" s="1">
        <v>12</v>
      </c>
      <c r="T539" s="1">
        <v>12</v>
      </c>
    </row>
    <row r="540" spans="11:20" ht="13.5">
      <c r="K540" s="10" t="s">
        <v>1141</v>
      </c>
      <c r="L540" s="1">
        <v>11</v>
      </c>
      <c r="M540" s="1">
        <v>11</v>
      </c>
      <c r="N540" s="1">
        <v>11</v>
      </c>
      <c r="O540" s="1">
        <v>11</v>
      </c>
      <c r="P540" s="1">
        <v>12</v>
      </c>
      <c r="Q540" s="1">
        <v>131</v>
      </c>
      <c r="R540" s="1">
        <v>114</v>
      </c>
      <c r="S540" s="1">
        <v>12</v>
      </c>
      <c r="T540" s="1">
        <v>13</v>
      </c>
    </row>
    <row r="541" spans="11:20" ht="13.5">
      <c r="K541" s="10" t="s">
        <v>1142</v>
      </c>
      <c r="L541" s="1">
        <v>12</v>
      </c>
      <c r="M541" s="1">
        <v>12</v>
      </c>
      <c r="N541" s="1">
        <v>12</v>
      </c>
      <c r="O541" s="1">
        <v>12</v>
      </c>
      <c r="P541" s="1">
        <v>13</v>
      </c>
      <c r="Q541" s="1">
        <v>138</v>
      </c>
      <c r="R541" s="1">
        <v>120</v>
      </c>
      <c r="S541" s="1">
        <v>13</v>
      </c>
      <c r="T541" s="1">
        <v>14</v>
      </c>
    </row>
    <row r="542" spans="11:20" ht="13.5">
      <c r="K542" s="10" t="s">
        <v>1003</v>
      </c>
      <c r="L542" s="1">
        <v>0</v>
      </c>
      <c r="M542" s="1">
        <v>1</v>
      </c>
      <c r="N542" s="1">
        <v>0</v>
      </c>
      <c r="O542" s="1">
        <v>1</v>
      </c>
      <c r="P542" s="1">
        <v>1</v>
      </c>
      <c r="Q542" s="1">
        <v>5</v>
      </c>
      <c r="R542" s="1">
        <v>6</v>
      </c>
      <c r="S542" s="1">
        <v>0</v>
      </c>
      <c r="T542" s="1">
        <v>1</v>
      </c>
    </row>
    <row r="543" spans="11:20" ht="13.5">
      <c r="K543" s="10" t="s">
        <v>1143</v>
      </c>
      <c r="L543" s="1">
        <v>1</v>
      </c>
      <c r="M543" s="1">
        <v>1</v>
      </c>
      <c r="N543" s="1">
        <v>1</v>
      </c>
      <c r="O543" s="1">
        <v>1</v>
      </c>
      <c r="P543" s="1">
        <v>2</v>
      </c>
      <c r="Q543" s="1">
        <v>12</v>
      </c>
      <c r="R543" s="1">
        <v>12</v>
      </c>
      <c r="S543" s="1">
        <v>1</v>
      </c>
      <c r="T543" s="1">
        <v>1</v>
      </c>
    </row>
    <row r="544" spans="11:20" ht="13.5">
      <c r="K544" s="10" t="s">
        <v>1144</v>
      </c>
      <c r="L544" s="1">
        <v>2</v>
      </c>
      <c r="M544" s="1">
        <v>2</v>
      </c>
      <c r="N544" s="1">
        <v>2</v>
      </c>
      <c r="O544" s="1">
        <v>2</v>
      </c>
      <c r="P544" s="1">
        <v>2</v>
      </c>
      <c r="Q544" s="1">
        <v>19</v>
      </c>
      <c r="R544" s="1">
        <v>18</v>
      </c>
      <c r="S544" s="1">
        <v>2</v>
      </c>
      <c r="T544" s="1">
        <v>2</v>
      </c>
    </row>
    <row r="545" spans="11:20" ht="13.5">
      <c r="K545" s="10" t="s">
        <v>1145</v>
      </c>
      <c r="L545" s="1">
        <v>2</v>
      </c>
      <c r="M545" s="1">
        <v>2</v>
      </c>
      <c r="N545" s="1">
        <v>2</v>
      </c>
      <c r="O545" s="1">
        <v>2</v>
      </c>
      <c r="P545" s="1">
        <v>3</v>
      </c>
      <c r="Q545" s="1">
        <v>26</v>
      </c>
      <c r="R545" s="1">
        <v>24</v>
      </c>
      <c r="S545" s="1">
        <v>2</v>
      </c>
      <c r="T545" s="1">
        <v>2</v>
      </c>
    </row>
    <row r="546" spans="11:20" ht="13.5">
      <c r="K546" s="10" t="s">
        <v>1146</v>
      </c>
      <c r="L546" s="1">
        <v>3</v>
      </c>
      <c r="M546" s="1">
        <v>3</v>
      </c>
      <c r="N546" s="1">
        <v>3</v>
      </c>
      <c r="O546" s="1">
        <v>3</v>
      </c>
      <c r="P546" s="1">
        <v>3</v>
      </c>
      <c r="Q546" s="1">
        <v>33</v>
      </c>
      <c r="R546" s="1">
        <v>30</v>
      </c>
      <c r="S546" s="1">
        <v>3</v>
      </c>
      <c r="T546" s="1">
        <v>3</v>
      </c>
    </row>
    <row r="547" spans="11:20" ht="13.5">
      <c r="K547" s="10" t="s">
        <v>1147</v>
      </c>
      <c r="L547" s="1">
        <v>3</v>
      </c>
      <c r="M547" s="1">
        <v>3</v>
      </c>
      <c r="N547" s="1">
        <v>3</v>
      </c>
      <c r="O547" s="1">
        <v>3</v>
      </c>
      <c r="P547" s="1">
        <v>4</v>
      </c>
      <c r="Q547" s="1">
        <v>40</v>
      </c>
      <c r="R547" s="1">
        <v>36</v>
      </c>
      <c r="S547" s="1">
        <v>4</v>
      </c>
      <c r="T547" s="1">
        <v>3</v>
      </c>
    </row>
    <row r="548" spans="11:20" ht="13.5">
      <c r="K548" s="10" t="s">
        <v>1148</v>
      </c>
      <c r="L548" s="1">
        <v>4</v>
      </c>
      <c r="M548" s="1">
        <v>4</v>
      </c>
      <c r="N548" s="1">
        <v>4</v>
      </c>
      <c r="O548" s="1">
        <v>4</v>
      </c>
      <c r="P548" s="1">
        <v>4</v>
      </c>
      <c r="Q548" s="1">
        <v>47</v>
      </c>
      <c r="R548" s="1">
        <v>42</v>
      </c>
      <c r="S548" s="1">
        <v>4</v>
      </c>
      <c r="T548" s="1">
        <v>4</v>
      </c>
    </row>
    <row r="549" spans="11:20" ht="13.5">
      <c r="K549" s="10" t="s">
        <v>1149</v>
      </c>
      <c r="L549" s="1">
        <v>4</v>
      </c>
      <c r="M549" s="1">
        <v>4</v>
      </c>
      <c r="N549" s="1">
        <v>4</v>
      </c>
      <c r="O549" s="1">
        <v>4</v>
      </c>
      <c r="P549" s="1">
        <v>5</v>
      </c>
      <c r="Q549" s="1">
        <v>54</v>
      </c>
      <c r="R549" s="1">
        <v>48</v>
      </c>
      <c r="S549" s="1">
        <v>5</v>
      </c>
      <c r="T549" s="1">
        <v>5</v>
      </c>
    </row>
    <row r="550" spans="11:20" ht="13.5">
      <c r="K550" s="10" t="s">
        <v>1150</v>
      </c>
      <c r="L550" s="1">
        <v>5</v>
      </c>
      <c r="M550" s="1">
        <v>5</v>
      </c>
      <c r="N550" s="1">
        <v>5</v>
      </c>
      <c r="O550" s="1">
        <v>5</v>
      </c>
      <c r="P550" s="1">
        <v>5</v>
      </c>
      <c r="Q550" s="1">
        <v>61</v>
      </c>
      <c r="R550" s="1">
        <v>54</v>
      </c>
      <c r="S550" s="1">
        <v>6</v>
      </c>
      <c r="T550" s="1">
        <v>6</v>
      </c>
    </row>
    <row r="551" spans="11:20" ht="13.5">
      <c r="K551" s="10" t="s">
        <v>1151</v>
      </c>
      <c r="L551" s="1">
        <v>5</v>
      </c>
      <c r="M551" s="1">
        <v>5</v>
      </c>
      <c r="N551" s="1">
        <v>5</v>
      </c>
      <c r="O551" s="1">
        <v>5</v>
      </c>
      <c r="P551" s="1">
        <v>6</v>
      </c>
      <c r="Q551" s="1">
        <v>68</v>
      </c>
      <c r="R551" s="1">
        <v>60</v>
      </c>
      <c r="S551" s="1">
        <v>7</v>
      </c>
      <c r="T551" s="1">
        <v>7</v>
      </c>
    </row>
    <row r="552" spans="11:20" ht="13.5">
      <c r="K552" s="10" t="s">
        <v>1152</v>
      </c>
      <c r="L552" s="1">
        <v>6</v>
      </c>
      <c r="M552" s="1">
        <v>6</v>
      </c>
      <c r="N552" s="1">
        <v>6</v>
      </c>
      <c r="O552" s="1">
        <v>6</v>
      </c>
      <c r="P552" s="1">
        <v>7</v>
      </c>
      <c r="Q552" s="1">
        <v>75</v>
      </c>
      <c r="R552" s="1">
        <v>66</v>
      </c>
      <c r="S552" s="1">
        <v>7</v>
      </c>
      <c r="T552" s="1">
        <v>8</v>
      </c>
    </row>
    <row r="553" spans="11:20" ht="13.5">
      <c r="K553" s="10" t="s">
        <v>1153</v>
      </c>
      <c r="L553" s="1">
        <v>6</v>
      </c>
      <c r="M553" s="1">
        <v>6</v>
      </c>
      <c r="N553" s="1">
        <v>6</v>
      </c>
      <c r="O553" s="1">
        <v>6</v>
      </c>
      <c r="P553" s="1">
        <v>8</v>
      </c>
      <c r="Q553" s="1">
        <v>82</v>
      </c>
      <c r="R553" s="1">
        <v>72</v>
      </c>
      <c r="S553" s="1">
        <v>8</v>
      </c>
      <c r="T553" s="1">
        <v>8</v>
      </c>
    </row>
    <row r="554" spans="11:20" ht="13.5">
      <c r="K554" s="10" t="s">
        <v>1154</v>
      </c>
      <c r="L554" s="1">
        <v>7</v>
      </c>
      <c r="M554" s="1">
        <v>7</v>
      </c>
      <c r="N554" s="1">
        <v>7</v>
      </c>
      <c r="O554" s="1">
        <v>7</v>
      </c>
      <c r="P554" s="1">
        <v>8</v>
      </c>
      <c r="Q554" s="1">
        <v>89</v>
      </c>
      <c r="R554" s="1">
        <v>78</v>
      </c>
      <c r="S554" s="1">
        <v>8</v>
      </c>
      <c r="T554" s="1">
        <v>9</v>
      </c>
    </row>
    <row r="555" spans="11:20" ht="13.5">
      <c r="K555" s="10" t="s">
        <v>1155</v>
      </c>
      <c r="L555" s="1">
        <v>7</v>
      </c>
      <c r="M555" s="1">
        <v>7</v>
      </c>
      <c r="N555" s="1">
        <v>7</v>
      </c>
      <c r="O555" s="1">
        <v>7</v>
      </c>
      <c r="P555" s="1">
        <v>9</v>
      </c>
      <c r="Q555" s="1">
        <v>96</v>
      </c>
      <c r="R555" s="1">
        <v>84</v>
      </c>
      <c r="S555" s="1">
        <v>9</v>
      </c>
      <c r="T555" s="1">
        <v>10</v>
      </c>
    </row>
    <row r="556" spans="11:20" ht="13.5">
      <c r="K556" s="10" t="s">
        <v>1156</v>
      </c>
      <c r="L556" s="1">
        <v>8</v>
      </c>
      <c r="M556" s="1">
        <v>8</v>
      </c>
      <c r="N556" s="1">
        <v>8</v>
      </c>
      <c r="O556" s="1">
        <v>8</v>
      </c>
      <c r="P556" s="1">
        <v>9</v>
      </c>
      <c r="Q556" s="1">
        <v>103</v>
      </c>
      <c r="R556" s="1">
        <v>90</v>
      </c>
      <c r="S556" s="1">
        <v>10</v>
      </c>
      <c r="T556" s="1">
        <v>10</v>
      </c>
    </row>
    <row r="557" spans="11:20" ht="13.5">
      <c r="K557" s="10" t="s">
        <v>1157</v>
      </c>
      <c r="L557" s="1">
        <v>8</v>
      </c>
      <c r="M557" s="1">
        <v>8</v>
      </c>
      <c r="N557" s="1">
        <v>8</v>
      </c>
      <c r="O557" s="1">
        <v>8</v>
      </c>
      <c r="P557" s="1">
        <v>10</v>
      </c>
      <c r="Q557" s="1">
        <v>110</v>
      </c>
      <c r="R557" s="1">
        <v>96</v>
      </c>
      <c r="S557" s="1">
        <v>10</v>
      </c>
      <c r="T557" s="1">
        <v>11</v>
      </c>
    </row>
    <row r="558" spans="11:20" ht="13.5">
      <c r="K558" s="10" t="s">
        <v>1158</v>
      </c>
      <c r="L558" s="1">
        <v>9</v>
      </c>
      <c r="M558" s="1">
        <v>9</v>
      </c>
      <c r="N558" s="1">
        <v>9</v>
      </c>
      <c r="O558" s="1">
        <v>9</v>
      </c>
      <c r="P558" s="1">
        <v>10</v>
      </c>
      <c r="Q558" s="1">
        <v>117</v>
      </c>
      <c r="R558" s="1">
        <v>102</v>
      </c>
      <c r="S558" s="1">
        <v>11</v>
      </c>
      <c r="T558" s="1">
        <v>12</v>
      </c>
    </row>
    <row r="559" spans="11:20" ht="13.5">
      <c r="K559" s="10" t="s">
        <v>1159</v>
      </c>
      <c r="L559" s="1">
        <v>10</v>
      </c>
      <c r="M559" s="1">
        <v>10</v>
      </c>
      <c r="N559" s="1">
        <v>10</v>
      </c>
      <c r="O559" s="1">
        <v>10</v>
      </c>
      <c r="P559" s="1">
        <v>11</v>
      </c>
      <c r="Q559" s="1">
        <v>124</v>
      </c>
      <c r="R559" s="1">
        <v>108</v>
      </c>
      <c r="S559" s="1">
        <v>12</v>
      </c>
      <c r="T559" s="1">
        <v>12</v>
      </c>
    </row>
    <row r="560" spans="11:20" ht="13.5">
      <c r="K560" s="10" t="s">
        <v>1160</v>
      </c>
      <c r="L560" s="1">
        <v>11</v>
      </c>
      <c r="M560" s="1">
        <v>11</v>
      </c>
      <c r="N560" s="1">
        <v>11</v>
      </c>
      <c r="O560" s="1">
        <v>11</v>
      </c>
      <c r="P560" s="1">
        <v>12</v>
      </c>
      <c r="Q560" s="1">
        <v>131</v>
      </c>
      <c r="R560" s="1">
        <v>114</v>
      </c>
      <c r="S560" s="1">
        <v>12</v>
      </c>
      <c r="T560" s="1">
        <v>13</v>
      </c>
    </row>
    <row r="561" spans="11:20" ht="13.5">
      <c r="K561" s="10" t="s">
        <v>1161</v>
      </c>
      <c r="L561" s="1">
        <v>12</v>
      </c>
      <c r="M561" s="1">
        <v>12</v>
      </c>
      <c r="N561" s="1">
        <v>12</v>
      </c>
      <c r="O561" s="1">
        <v>12</v>
      </c>
      <c r="P561" s="1">
        <v>13</v>
      </c>
      <c r="Q561" s="1">
        <v>138</v>
      </c>
      <c r="R561" s="1">
        <v>120</v>
      </c>
      <c r="S561" s="1">
        <v>13</v>
      </c>
      <c r="T561" s="1">
        <v>14</v>
      </c>
    </row>
    <row r="562" spans="11:20" ht="13.5">
      <c r="K562" s="10" t="s">
        <v>1004</v>
      </c>
      <c r="L562" s="1">
        <v>0</v>
      </c>
      <c r="M562" s="1">
        <v>1</v>
      </c>
      <c r="N562" s="1">
        <v>0</v>
      </c>
      <c r="O562" s="1">
        <v>1</v>
      </c>
      <c r="P562" s="1">
        <v>1</v>
      </c>
      <c r="Q562" s="1">
        <v>5</v>
      </c>
      <c r="R562" s="1">
        <v>6</v>
      </c>
      <c r="S562" s="1">
        <v>0</v>
      </c>
      <c r="T562" s="1">
        <v>1</v>
      </c>
    </row>
    <row r="563" spans="11:20" ht="13.5">
      <c r="K563" s="10" t="s">
        <v>1162</v>
      </c>
      <c r="L563" s="1">
        <v>1</v>
      </c>
      <c r="M563" s="1">
        <v>1</v>
      </c>
      <c r="N563" s="1">
        <v>1</v>
      </c>
      <c r="O563" s="1">
        <v>1</v>
      </c>
      <c r="P563" s="1">
        <v>2</v>
      </c>
      <c r="Q563" s="1">
        <v>12</v>
      </c>
      <c r="R563" s="1">
        <v>12</v>
      </c>
      <c r="S563" s="1">
        <v>1</v>
      </c>
      <c r="T563" s="1">
        <v>1</v>
      </c>
    </row>
    <row r="564" spans="11:20" ht="13.5">
      <c r="K564" s="10" t="s">
        <v>1163</v>
      </c>
      <c r="L564" s="1">
        <v>2</v>
      </c>
      <c r="M564" s="1">
        <v>2</v>
      </c>
      <c r="N564" s="1">
        <v>2</v>
      </c>
      <c r="O564" s="1">
        <v>2</v>
      </c>
      <c r="P564" s="1">
        <v>2</v>
      </c>
      <c r="Q564" s="1">
        <v>19</v>
      </c>
      <c r="R564" s="1">
        <v>18</v>
      </c>
      <c r="S564" s="1">
        <v>2</v>
      </c>
      <c r="T564" s="1">
        <v>2</v>
      </c>
    </row>
    <row r="565" spans="11:20" ht="13.5">
      <c r="K565" s="10" t="s">
        <v>1164</v>
      </c>
      <c r="L565" s="1">
        <v>2</v>
      </c>
      <c r="M565" s="1">
        <v>2</v>
      </c>
      <c r="N565" s="1">
        <v>2</v>
      </c>
      <c r="O565" s="1">
        <v>2</v>
      </c>
      <c r="P565" s="1">
        <v>3</v>
      </c>
      <c r="Q565" s="1">
        <v>26</v>
      </c>
      <c r="R565" s="1">
        <v>24</v>
      </c>
      <c r="S565" s="1">
        <v>2</v>
      </c>
      <c r="T565" s="1">
        <v>2</v>
      </c>
    </row>
    <row r="566" spans="11:20" ht="13.5">
      <c r="K566" s="10" t="s">
        <v>1165</v>
      </c>
      <c r="L566" s="1">
        <v>3</v>
      </c>
      <c r="M566" s="1">
        <v>3</v>
      </c>
      <c r="N566" s="1">
        <v>3</v>
      </c>
      <c r="O566" s="1">
        <v>3</v>
      </c>
      <c r="P566" s="1">
        <v>3</v>
      </c>
      <c r="Q566" s="1">
        <v>33</v>
      </c>
      <c r="R566" s="1">
        <v>30</v>
      </c>
      <c r="S566" s="1">
        <v>3</v>
      </c>
      <c r="T566" s="1">
        <v>3</v>
      </c>
    </row>
    <row r="567" spans="11:20" ht="13.5">
      <c r="K567" s="10" t="s">
        <v>1166</v>
      </c>
      <c r="L567" s="1">
        <v>3</v>
      </c>
      <c r="M567" s="1">
        <v>3</v>
      </c>
      <c r="N567" s="1">
        <v>3</v>
      </c>
      <c r="O567" s="1">
        <v>3</v>
      </c>
      <c r="P567" s="1">
        <v>4</v>
      </c>
      <c r="Q567" s="1">
        <v>40</v>
      </c>
      <c r="R567" s="1">
        <v>36</v>
      </c>
      <c r="S567" s="1">
        <v>4</v>
      </c>
      <c r="T567" s="1">
        <v>3</v>
      </c>
    </row>
    <row r="568" spans="11:20" ht="13.5">
      <c r="K568" s="10" t="s">
        <v>1167</v>
      </c>
      <c r="L568" s="1">
        <v>4</v>
      </c>
      <c r="M568" s="1">
        <v>4</v>
      </c>
      <c r="N568" s="1">
        <v>4</v>
      </c>
      <c r="O568" s="1">
        <v>4</v>
      </c>
      <c r="P568" s="1">
        <v>4</v>
      </c>
      <c r="Q568" s="1">
        <v>47</v>
      </c>
      <c r="R568" s="1">
        <v>42</v>
      </c>
      <c r="S568" s="1">
        <v>4</v>
      </c>
      <c r="T568" s="1">
        <v>4</v>
      </c>
    </row>
    <row r="569" spans="11:20" ht="13.5">
      <c r="K569" s="10" t="s">
        <v>1168</v>
      </c>
      <c r="L569" s="1">
        <v>4</v>
      </c>
      <c r="M569" s="1">
        <v>4</v>
      </c>
      <c r="N569" s="1">
        <v>4</v>
      </c>
      <c r="O569" s="1">
        <v>4</v>
      </c>
      <c r="P569" s="1">
        <v>5</v>
      </c>
      <c r="Q569" s="1">
        <v>54</v>
      </c>
      <c r="R569" s="1">
        <v>48</v>
      </c>
      <c r="S569" s="1">
        <v>5</v>
      </c>
      <c r="T569" s="1">
        <v>5</v>
      </c>
    </row>
    <row r="570" spans="11:20" ht="13.5">
      <c r="K570" s="10" t="s">
        <v>1169</v>
      </c>
      <c r="L570" s="1">
        <v>5</v>
      </c>
      <c r="M570" s="1">
        <v>5</v>
      </c>
      <c r="N570" s="1">
        <v>5</v>
      </c>
      <c r="O570" s="1">
        <v>5</v>
      </c>
      <c r="P570" s="1">
        <v>5</v>
      </c>
      <c r="Q570" s="1">
        <v>61</v>
      </c>
      <c r="R570" s="1">
        <v>54</v>
      </c>
      <c r="S570" s="1">
        <v>6</v>
      </c>
      <c r="T570" s="1">
        <v>6</v>
      </c>
    </row>
    <row r="571" spans="11:20" ht="13.5">
      <c r="K571" s="10" t="s">
        <v>1170</v>
      </c>
      <c r="L571" s="1">
        <v>5</v>
      </c>
      <c r="M571" s="1">
        <v>5</v>
      </c>
      <c r="N571" s="1">
        <v>5</v>
      </c>
      <c r="O571" s="1">
        <v>5</v>
      </c>
      <c r="P571" s="1">
        <v>6</v>
      </c>
      <c r="Q571" s="1">
        <v>68</v>
      </c>
      <c r="R571" s="1">
        <v>60</v>
      </c>
      <c r="S571" s="1">
        <v>7</v>
      </c>
      <c r="T571" s="1">
        <v>7</v>
      </c>
    </row>
    <row r="572" spans="11:20" ht="13.5">
      <c r="K572" s="10" t="s">
        <v>1171</v>
      </c>
      <c r="L572" s="1">
        <v>6</v>
      </c>
      <c r="M572" s="1">
        <v>6</v>
      </c>
      <c r="N572" s="1">
        <v>6</v>
      </c>
      <c r="O572" s="1">
        <v>6</v>
      </c>
      <c r="P572" s="1">
        <v>7</v>
      </c>
      <c r="Q572" s="1">
        <v>75</v>
      </c>
      <c r="R572" s="1">
        <v>66</v>
      </c>
      <c r="S572" s="1">
        <v>7</v>
      </c>
      <c r="T572" s="1">
        <v>8</v>
      </c>
    </row>
    <row r="573" spans="11:20" ht="13.5">
      <c r="K573" s="10" t="s">
        <v>1172</v>
      </c>
      <c r="L573" s="1">
        <v>6</v>
      </c>
      <c r="M573" s="1">
        <v>6</v>
      </c>
      <c r="N573" s="1">
        <v>6</v>
      </c>
      <c r="O573" s="1">
        <v>6</v>
      </c>
      <c r="P573" s="1">
        <v>8</v>
      </c>
      <c r="Q573" s="1">
        <v>82</v>
      </c>
      <c r="R573" s="1">
        <v>72</v>
      </c>
      <c r="S573" s="1">
        <v>8</v>
      </c>
      <c r="T573" s="1">
        <v>8</v>
      </c>
    </row>
    <row r="574" spans="11:20" ht="13.5">
      <c r="K574" s="10" t="s">
        <v>1173</v>
      </c>
      <c r="L574" s="1">
        <v>7</v>
      </c>
      <c r="M574" s="1">
        <v>7</v>
      </c>
      <c r="N574" s="1">
        <v>7</v>
      </c>
      <c r="O574" s="1">
        <v>7</v>
      </c>
      <c r="P574" s="1">
        <v>8</v>
      </c>
      <c r="Q574" s="1">
        <v>89</v>
      </c>
      <c r="R574" s="1">
        <v>78</v>
      </c>
      <c r="S574" s="1">
        <v>8</v>
      </c>
      <c r="T574" s="1">
        <v>9</v>
      </c>
    </row>
    <row r="575" spans="11:20" ht="13.5">
      <c r="K575" s="10" t="s">
        <v>1174</v>
      </c>
      <c r="L575" s="1">
        <v>7</v>
      </c>
      <c r="M575" s="1">
        <v>7</v>
      </c>
      <c r="N575" s="1">
        <v>7</v>
      </c>
      <c r="O575" s="1">
        <v>7</v>
      </c>
      <c r="P575" s="1">
        <v>9</v>
      </c>
      <c r="Q575" s="1">
        <v>96</v>
      </c>
      <c r="R575" s="1">
        <v>84</v>
      </c>
      <c r="S575" s="1">
        <v>9</v>
      </c>
      <c r="T575" s="1">
        <v>10</v>
      </c>
    </row>
    <row r="576" spans="11:20" ht="13.5">
      <c r="K576" s="10" t="s">
        <v>1175</v>
      </c>
      <c r="L576" s="1">
        <v>8</v>
      </c>
      <c r="M576" s="1">
        <v>8</v>
      </c>
      <c r="N576" s="1">
        <v>8</v>
      </c>
      <c r="O576" s="1">
        <v>8</v>
      </c>
      <c r="P576" s="1">
        <v>9</v>
      </c>
      <c r="Q576" s="1">
        <v>103</v>
      </c>
      <c r="R576" s="1">
        <v>90</v>
      </c>
      <c r="S576" s="1">
        <v>10</v>
      </c>
      <c r="T576" s="1">
        <v>10</v>
      </c>
    </row>
    <row r="577" spans="11:20" ht="13.5">
      <c r="K577" s="10" t="s">
        <v>1176</v>
      </c>
      <c r="L577" s="1">
        <v>8</v>
      </c>
      <c r="M577" s="1">
        <v>8</v>
      </c>
      <c r="N577" s="1">
        <v>8</v>
      </c>
      <c r="O577" s="1">
        <v>8</v>
      </c>
      <c r="P577" s="1">
        <v>10</v>
      </c>
      <c r="Q577" s="1">
        <v>110</v>
      </c>
      <c r="R577" s="1">
        <v>96</v>
      </c>
      <c r="S577" s="1">
        <v>10</v>
      </c>
      <c r="T577" s="1">
        <v>11</v>
      </c>
    </row>
    <row r="578" spans="11:20" ht="13.5">
      <c r="K578" s="10" t="s">
        <v>1177</v>
      </c>
      <c r="L578" s="1">
        <v>9</v>
      </c>
      <c r="M578" s="1">
        <v>9</v>
      </c>
      <c r="N578" s="1">
        <v>9</v>
      </c>
      <c r="O578" s="1">
        <v>9</v>
      </c>
      <c r="P578" s="1">
        <v>10</v>
      </c>
      <c r="Q578" s="1">
        <v>117</v>
      </c>
      <c r="R578" s="1">
        <v>102</v>
      </c>
      <c r="S578" s="1">
        <v>11</v>
      </c>
      <c r="T578" s="1">
        <v>12</v>
      </c>
    </row>
    <row r="579" spans="11:20" ht="13.5">
      <c r="K579" s="10" t="s">
        <v>1178</v>
      </c>
      <c r="L579" s="1">
        <v>10</v>
      </c>
      <c r="M579" s="1">
        <v>10</v>
      </c>
      <c r="N579" s="1">
        <v>10</v>
      </c>
      <c r="O579" s="1">
        <v>10</v>
      </c>
      <c r="P579" s="1">
        <v>11</v>
      </c>
      <c r="Q579" s="1">
        <v>124</v>
      </c>
      <c r="R579" s="1">
        <v>108</v>
      </c>
      <c r="S579" s="1">
        <v>12</v>
      </c>
      <c r="T579" s="1">
        <v>12</v>
      </c>
    </row>
    <row r="580" spans="11:20" ht="13.5">
      <c r="K580" s="10" t="s">
        <v>1179</v>
      </c>
      <c r="L580" s="1">
        <v>11</v>
      </c>
      <c r="M580" s="1">
        <v>11</v>
      </c>
      <c r="N580" s="1">
        <v>11</v>
      </c>
      <c r="O580" s="1">
        <v>11</v>
      </c>
      <c r="P580" s="1">
        <v>12</v>
      </c>
      <c r="Q580" s="1">
        <v>131</v>
      </c>
      <c r="R580" s="1">
        <v>114</v>
      </c>
      <c r="S580" s="1">
        <v>12</v>
      </c>
      <c r="T580" s="1">
        <v>13</v>
      </c>
    </row>
    <row r="581" spans="11:20" ht="13.5">
      <c r="K581" s="10" t="s">
        <v>1180</v>
      </c>
      <c r="L581" s="1">
        <v>12</v>
      </c>
      <c r="M581" s="1">
        <v>12</v>
      </c>
      <c r="N581" s="1">
        <v>12</v>
      </c>
      <c r="O581" s="1">
        <v>12</v>
      </c>
      <c r="P581" s="1">
        <v>13</v>
      </c>
      <c r="Q581" s="1">
        <v>138</v>
      </c>
      <c r="R581" s="1">
        <v>120</v>
      </c>
      <c r="S581" s="1">
        <v>13</v>
      </c>
      <c r="T581" s="1">
        <v>14</v>
      </c>
    </row>
    <row r="582" spans="11:20" ht="13.5">
      <c r="K582" s="10" t="s">
        <v>570</v>
      </c>
      <c r="L582" s="1">
        <v>1</v>
      </c>
      <c r="M582" s="1">
        <v>1</v>
      </c>
      <c r="N582" s="1">
        <v>1</v>
      </c>
      <c r="O582" s="1">
        <v>1</v>
      </c>
      <c r="P582" s="1">
        <v>1</v>
      </c>
      <c r="Q582" s="1">
        <v>6</v>
      </c>
      <c r="R582" s="1">
        <v>6</v>
      </c>
      <c r="S582" s="1">
        <v>0</v>
      </c>
      <c r="T582" s="1">
        <v>0</v>
      </c>
    </row>
    <row r="583" spans="11:20" ht="13.5">
      <c r="K583" s="10" t="s">
        <v>577</v>
      </c>
      <c r="L583" s="1">
        <v>1</v>
      </c>
      <c r="M583" s="1">
        <v>2</v>
      </c>
      <c r="N583" s="1">
        <v>1</v>
      </c>
      <c r="O583" s="1">
        <v>2</v>
      </c>
      <c r="P583" s="1">
        <v>2</v>
      </c>
      <c r="Q583" s="1">
        <v>11</v>
      </c>
      <c r="R583" s="1">
        <v>12</v>
      </c>
      <c r="S583" s="1">
        <v>1</v>
      </c>
      <c r="T583" s="1">
        <v>1</v>
      </c>
    </row>
    <row r="584" spans="11:20" ht="13.5">
      <c r="K584" s="10" t="s">
        <v>578</v>
      </c>
      <c r="L584" s="1">
        <v>2</v>
      </c>
      <c r="M584" s="1">
        <v>2</v>
      </c>
      <c r="N584" s="1">
        <v>2</v>
      </c>
      <c r="O584" s="1">
        <v>2</v>
      </c>
      <c r="P584" s="1">
        <v>3</v>
      </c>
      <c r="Q584" s="1">
        <v>17</v>
      </c>
      <c r="R584" s="1">
        <v>18</v>
      </c>
      <c r="S584" s="1">
        <v>2</v>
      </c>
      <c r="T584" s="1">
        <v>2</v>
      </c>
    </row>
    <row r="585" spans="11:20" ht="13.5">
      <c r="K585" s="10" t="s">
        <v>579</v>
      </c>
      <c r="L585" s="1">
        <v>2</v>
      </c>
      <c r="M585" s="1">
        <v>3</v>
      </c>
      <c r="N585" s="1">
        <v>2</v>
      </c>
      <c r="O585" s="1">
        <v>3</v>
      </c>
      <c r="P585" s="1">
        <v>4</v>
      </c>
      <c r="Q585" s="1">
        <v>22</v>
      </c>
      <c r="R585" s="1">
        <v>24</v>
      </c>
      <c r="S585" s="1">
        <v>2</v>
      </c>
      <c r="T585" s="1">
        <v>2</v>
      </c>
    </row>
    <row r="586" spans="11:20" ht="13.5">
      <c r="K586" s="10" t="s">
        <v>580</v>
      </c>
      <c r="L586" s="1">
        <v>3</v>
      </c>
      <c r="M586" s="1">
        <v>3</v>
      </c>
      <c r="N586" s="1">
        <v>3</v>
      </c>
      <c r="O586" s="1">
        <v>3</v>
      </c>
      <c r="P586" s="1">
        <v>5</v>
      </c>
      <c r="Q586" s="1">
        <v>28</v>
      </c>
      <c r="R586" s="1">
        <v>30</v>
      </c>
      <c r="S586" s="1">
        <v>3</v>
      </c>
      <c r="T586" s="1">
        <v>3</v>
      </c>
    </row>
    <row r="587" spans="11:20" ht="13.5">
      <c r="K587" s="10" t="s">
        <v>581</v>
      </c>
      <c r="L587" s="1">
        <v>3</v>
      </c>
      <c r="M587" s="1">
        <v>4</v>
      </c>
      <c r="N587" s="1">
        <v>3</v>
      </c>
      <c r="O587" s="1">
        <v>4</v>
      </c>
      <c r="P587" s="1">
        <v>6</v>
      </c>
      <c r="Q587" s="1">
        <v>33</v>
      </c>
      <c r="R587" s="1">
        <v>36</v>
      </c>
      <c r="S587" s="1">
        <v>3</v>
      </c>
      <c r="T587" s="1">
        <v>3</v>
      </c>
    </row>
    <row r="588" spans="11:20" ht="13.5">
      <c r="K588" s="10" t="s">
        <v>582</v>
      </c>
      <c r="L588" s="1">
        <v>4</v>
      </c>
      <c r="M588" s="1">
        <v>5</v>
      </c>
      <c r="N588" s="1">
        <v>4</v>
      </c>
      <c r="O588" s="1">
        <v>5</v>
      </c>
      <c r="P588" s="1">
        <v>7</v>
      </c>
      <c r="Q588" s="1">
        <v>39</v>
      </c>
      <c r="R588" s="1">
        <v>42</v>
      </c>
      <c r="S588" s="1">
        <v>4</v>
      </c>
      <c r="T588" s="1">
        <v>4</v>
      </c>
    </row>
    <row r="589" spans="11:20" ht="13.5">
      <c r="K589" s="10" t="s">
        <v>583</v>
      </c>
      <c r="L589" s="1">
        <v>4</v>
      </c>
      <c r="M589" s="1">
        <v>5</v>
      </c>
      <c r="N589" s="1">
        <v>4</v>
      </c>
      <c r="O589" s="1">
        <v>5</v>
      </c>
      <c r="P589" s="1">
        <v>8</v>
      </c>
      <c r="Q589" s="1">
        <v>44</v>
      </c>
      <c r="R589" s="1">
        <v>48</v>
      </c>
      <c r="S589" s="1">
        <v>4</v>
      </c>
      <c r="T589" s="1">
        <v>4</v>
      </c>
    </row>
    <row r="590" spans="11:20" ht="13.5">
      <c r="K590" s="10" t="s">
        <v>584</v>
      </c>
      <c r="L590" s="1">
        <v>5</v>
      </c>
      <c r="M590" s="1">
        <v>6</v>
      </c>
      <c r="N590" s="1">
        <v>5</v>
      </c>
      <c r="O590" s="1">
        <v>6</v>
      </c>
      <c r="P590" s="1">
        <v>9</v>
      </c>
      <c r="Q590" s="1">
        <v>50</v>
      </c>
      <c r="R590" s="1">
        <v>54</v>
      </c>
      <c r="S590" s="1">
        <v>5</v>
      </c>
      <c r="T590" s="1">
        <v>5</v>
      </c>
    </row>
    <row r="591" spans="11:20" ht="13.5">
      <c r="K591" s="10" t="s">
        <v>585</v>
      </c>
      <c r="L591" s="1">
        <v>6</v>
      </c>
      <c r="M591" s="1">
        <v>7</v>
      </c>
      <c r="N591" s="1">
        <v>6</v>
      </c>
      <c r="O591" s="1">
        <v>7</v>
      </c>
      <c r="P591" s="1">
        <v>11</v>
      </c>
      <c r="Q591" s="1">
        <v>56</v>
      </c>
      <c r="R591" s="1">
        <v>60</v>
      </c>
      <c r="S591" s="1">
        <v>6</v>
      </c>
      <c r="T591" s="1">
        <v>6</v>
      </c>
    </row>
    <row r="592" spans="11:20" ht="13.5">
      <c r="K592" s="10" t="s">
        <v>586</v>
      </c>
      <c r="L592" s="1">
        <v>7</v>
      </c>
      <c r="M592" s="1">
        <v>8</v>
      </c>
      <c r="N592" s="1">
        <v>7</v>
      </c>
      <c r="O592" s="1">
        <v>8</v>
      </c>
      <c r="P592" s="1">
        <v>12</v>
      </c>
      <c r="Q592" s="1">
        <v>61</v>
      </c>
      <c r="R592" s="1">
        <v>66</v>
      </c>
      <c r="S592" s="1">
        <v>7</v>
      </c>
      <c r="T592" s="1">
        <v>7</v>
      </c>
    </row>
    <row r="593" spans="11:20" ht="13.5">
      <c r="K593" s="10" t="s">
        <v>587</v>
      </c>
      <c r="L593" s="1">
        <v>7</v>
      </c>
      <c r="M593" s="1">
        <v>8</v>
      </c>
      <c r="N593" s="1">
        <v>7</v>
      </c>
      <c r="O593" s="1">
        <v>8</v>
      </c>
      <c r="P593" s="1">
        <v>13</v>
      </c>
      <c r="Q593" s="1">
        <v>67</v>
      </c>
      <c r="R593" s="1">
        <v>72</v>
      </c>
      <c r="S593" s="1">
        <v>7</v>
      </c>
      <c r="T593" s="1">
        <v>7</v>
      </c>
    </row>
    <row r="594" spans="11:20" ht="13.5">
      <c r="K594" s="10" t="s">
        <v>588</v>
      </c>
      <c r="L594" s="1">
        <v>8</v>
      </c>
      <c r="M594" s="1">
        <v>9</v>
      </c>
      <c r="N594" s="1">
        <v>8</v>
      </c>
      <c r="O594" s="1">
        <v>9</v>
      </c>
      <c r="P594" s="1">
        <v>14</v>
      </c>
      <c r="Q594" s="1">
        <v>72</v>
      </c>
      <c r="R594" s="1">
        <v>78</v>
      </c>
      <c r="S594" s="1">
        <v>8</v>
      </c>
      <c r="T594" s="1">
        <v>8</v>
      </c>
    </row>
    <row r="595" spans="11:20" ht="13.5">
      <c r="K595" s="10" t="s">
        <v>589</v>
      </c>
      <c r="L595" s="1">
        <v>8</v>
      </c>
      <c r="M595" s="1">
        <v>9</v>
      </c>
      <c r="N595" s="1">
        <v>8</v>
      </c>
      <c r="O595" s="1">
        <v>9</v>
      </c>
      <c r="P595" s="1">
        <v>15</v>
      </c>
      <c r="Q595" s="1">
        <v>78</v>
      </c>
      <c r="R595" s="1">
        <v>84</v>
      </c>
      <c r="S595" s="1">
        <v>8</v>
      </c>
      <c r="T595" s="1">
        <v>8</v>
      </c>
    </row>
    <row r="596" spans="11:20" ht="13.5">
      <c r="K596" s="10" t="s">
        <v>590</v>
      </c>
      <c r="L596" s="1">
        <v>9</v>
      </c>
      <c r="M596" s="1">
        <v>10</v>
      </c>
      <c r="N596" s="1">
        <v>9</v>
      </c>
      <c r="O596" s="1">
        <v>10</v>
      </c>
      <c r="P596" s="1">
        <v>16</v>
      </c>
      <c r="Q596" s="1">
        <v>83</v>
      </c>
      <c r="R596" s="1">
        <v>90</v>
      </c>
      <c r="S596" s="1">
        <v>9</v>
      </c>
      <c r="T596" s="1">
        <v>9</v>
      </c>
    </row>
    <row r="597" spans="11:20" ht="13.5">
      <c r="K597" s="10" t="s">
        <v>591</v>
      </c>
      <c r="L597" s="1">
        <v>9</v>
      </c>
      <c r="M597" s="1">
        <v>10</v>
      </c>
      <c r="N597" s="1">
        <v>9</v>
      </c>
      <c r="O597" s="1">
        <v>10</v>
      </c>
      <c r="P597" s="1">
        <v>17</v>
      </c>
      <c r="Q597" s="1">
        <v>89</v>
      </c>
      <c r="R597" s="1">
        <v>96</v>
      </c>
      <c r="S597" s="1">
        <v>9</v>
      </c>
      <c r="T597" s="1">
        <v>9</v>
      </c>
    </row>
    <row r="598" spans="11:20" ht="13.5">
      <c r="K598" s="10" t="s">
        <v>592</v>
      </c>
      <c r="L598" s="1">
        <v>10</v>
      </c>
      <c r="M598" s="1">
        <v>11</v>
      </c>
      <c r="N598" s="1">
        <v>10</v>
      </c>
      <c r="O598" s="1">
        <v>11</v>
      </c>
      <c r="P598" s="1">
        <v>18</v>
      </c>
      <c r="Q598" s="1">
        <v>94</v>
      </c>
      <c r="R598" s="1">
        <v>102</v>
      </c>
      <c r="S598" s="1">
        <v>10</v>
      </c>
      <c r="T598" s="1">
        <v>10</v>
      </c>
    </row>
    <row r="599" spans="11:20" ht="13.5">
      <c r="K599" s="10" t="s">
        <v>593</v>
      </c>
      <c r="L599" s="1">
        <v>10</v>
      </c>
      <c r="M599" s="1">
        <v>11</v>
      </c>
      <c r="N599" s="1">
        <v>10</v>
      </c>
      <c r="O599" s="1">
        <v>11</v>
      </c>
      <c r="P599" s="1">
        <v>19</v>
      </c>
      <c r="Q599" s="1">
        <v>100</v>
      </c>
      <c r="R599" s="1">
        <v>108</v>
      </c>
      <c r="S599" s="1">
        <v>10</v>
      </c>
      <c r="T599" s="1">
        <v>10</v>
      </c>
    </row>
    <row r="600" spans="11:20" ht="13.5">
      <c r="K600" s="10" t="s">
        <v>594</v>
      </c>
      <c r="L600" s="1">
        <v>11</v>
      </c>
      <c r="M600" s="1">
        <v>12</v>
      </c>
      <c r="N600" s="1">
        <v>11</v>
      </c>
      <c r="O600" s="1">
        <v>12</v>
      </c>
      <c r="P600" s="1">
        <v>21</v>
      </c>
      <c r="Q600" s="1">
        <v>105</v>
      </c>
      <c r="R600" s="1">
        <v>114</v>
      </c>
      <c r="S600" s="1">
        <v>11</v>
      </c>
      <c r="T600" s="1">
        <v>11</v>
      </c>
    </row>
    <row r="601" spans="11:20" ht="13.5">
      <c r="K601" s="10" t="s">
        <v>595</v>
      </c>
      <c r="L601" s="1">
        <v>11</v>
      </c>
      <c r="M601" s="1">
        <v>13</v>
      </c>
      <c r="N601" s="1">
        <v>11</v>
      </c>
      <c r="O601" s="1">
        <v>13</v>
      </c>
      <c r="P601" s="1">
        <v>23</v>
      </c>
      <c r="Q601" s="1">
        <v>111</v>
      </c>
      <c r="R601" s="1">
        <v>120</v>
      </c>
      <c r="S601" s="1">
        <v>12</v>
      </c>
      <c r="T601" s="1">
        <v>12</v>
      </c>
    </row>
    <row r="602" spans="11:20" ht="13.5">
      <c r="K602" s="10" t="s">
        <v>571</v>
      </c>
      <c r="L602" s="1">
        <v>0</v>
      </c>
      <c r="M602" s="1">
        <v>0</v>
      </c>
      <c r="N602" s="1">
        <v>2</v>
      </c>
      <c r="O602" s="1">
        <v>1</v>
      </c>
      <c r="P602" s="1">
        <v>0</v>
      </c>
      <c r="Q602" s="1">
        <v>5</v>
      </c>
      <c r="R602" s="1">
        <v>7</v>
      </c>
      <c r="S602" s="1">
        <v>0</v>
      </c>
      <c r="T602" s="1">
        <v>1</v>
      </c>
    </row>
    <row r="603" spans="11:20" ht="13.5">
      <c r="K603" s="10" t="s">
        <v>596</v>
      </c>
      <c r="L603" s="1">
        <v>1</v>
      </c>
      <c r="M603" s="1">
        <v>1</v>
      </c>
      <c r="N603" s="1">
        <v>2</v>
      </c>
      <c r="O603" s="1">
        <v>2</v>
      </c>
      <c r="P603" s="1">
        <v>1</v>
      </c>
      <c r="Q603" s="1">
        <v>10</v>
      </c>
      <c r="R603" s="1">
        <v>14</v>
      </c>
      <c r="S603" s="1">
        <v>0</v>
      </c>
      <c r="T603" s="1">
        <v>2</v>
      </c>
    </row>
    <row r="604" spans="11:20" ht="13.5">
      <c r="K604" s="10" t="s">
        <v>597</v>
      </c>
      <c r="L604" s="1">
        <v>1</v>
      </c>
      <c r="M604" s="1">
        <v>1</v>
      </c>
      <c r="N604" s="1">
        <v>3</v>
      </c>
      <c r="O604" s="1">
        <v>2</v>
      </c>
      <c r="P604" s="1">
        <v>2</v>
      </c>
      <c r="Q604" s="1">
        <v>15</v>
      </c>
      <c r="R604" s="1">
        <v>21</v>
      </c>
      <c r="S604" s="1">
        <v>0</v>
      </c>
      <c r="T604" s="1">
        <v>3</v>
      </c>
    </row>
    <row r="605" spans="11:20" ht="13.5">
      <c r="K605" s="10" t="s">
        <v>598</v>
      </c>
      <c r="L605" s="1">
        <v>2</v>
      </c>
      <c r="M605" s="1">
        <v>2</v>
      </c>
      <c r="N605" s="1">
        <v>4</v>
      </c>
      <c r="O605" s="1">
        <v>3</v>
      </c>
      <c r="P605" s="1">
        <v>2</v>
      </c>
      <c r="Q605" s="1">
        <v>20</v>
      </c>
      <c r="R605" s="1">
        <v>28</v>
      </c>
      <c r="S605" s="1">
        <v>1</v>
      </c>
      <c r="T605" s="1">
        <v>4</v>
      </c>
    </row>
    <row r="606" spans="11:20" ht="13.5">
      <c r="K606" s="10" t="s">
        <v>599</v>
      </c>
      <c r="L606" s="1">
        <v>2</v>
      </c>
      <c r="M606" s="1">
        <v>2</v>
      </c>
      <c r="N606" s="1">
        <v>4</v>
      </c>
      <c r="O606" s="1">
        <v>4</v>
      </c>
      <c r="P606" s="1">
        <v>3</v>
      </c>
      <c r="Q606" s="1">
        <v>26</v>
      </c>
      <c r="R606" s="1">
        <v>35</v>
      </c>
      <c r="S606" s="1">
        <v>1</v>
      </c>
      <c r="T606" s="1">
        <v>5</v>
      </c>
    </row>
    <row r="607" spans="11:20" ht="13.5">
      <c r="K607" s="10" t="s">
        <v>600</v>
      </c>
      <c r="L607" s="1">
        <v>2</v>
      </c>
      <c r="M607" s="1">
        <v>3</v>
      </c>
      <c r="N607" s="1">
        <v>5</v>
      </c>
      <c r="O607" s="1">
        <v>4</v>
      </c>
      <c r="P607" s="1">
        <v>3</v>
      </c>
      <c r="Q607" s="1">
        <v>31</v>
      </c>
      <c r="R607" s="1">
        <v>42</v>
      </c>
      <c r="S607" s="1">
        <v>1</v>
      </c>
      <c r="T607" s="1">
        <v>5</v>
      </c>
    </row>
    <row r="608" spans="11:20" ht="13.5">
      <c r="K608" s="10" t="s">
        <v>601</v>
      </c>
      <c r="L608" s="1">
        <v>3</v>
      </c>
      <c r="M608" s="1">
        <v>3</v>
      </c>
      <c r="N608" s="1">
        <v>6</v>
      </c>
      <c r="O608" s="1">
        <v>5</v>
      </c>
      <c r="P608" s="1">
        <v>4</v>
      </c>
      <c r="Q608" s="1">
        <v>36</v>
      </c>
      <c r="R608" s="1">
        <v>49</v>
      </c>
      <c r="S608" s="1">
        <v>2</v>
      </c>
      <c r="T608" s="1">
        <v>6</v>
      </c>
    </row>
    <row r="609" spans="11:20" ht="13.5">
      <c r="K609" s="10" t="s">
        <v>602</v>
      </c>
      <c r="L609" s="1">
        <v>3</v>
      </c>
      <c r="M609" s="1">
        <v>4</v>
      </c>
      <c r="N609" s="1">
        <v>6</v>
      </c>
      <c r="O609" s="1">
        <v>6</v>
      </c>
      <c r="P609" s="1">
        <v>4</v>
      </c>
      <c r="Q609" s="1">
        <v>41</v>
      </c>
      <c r="R609" s="1">
        <v>56</v>
      </c>
      <c r="S609" s="1">
        <v>2</v>
      </c>
      <c r="T609" s="1">
        <v>6</v>
      </c>
    </row>
    <row r="610" spans="11:20" ht="13.5">
      <c r="K610" s="10" t="s">
        <v>603</v>
      </c>
      <c r="L610" s="1">
        <v>3</v>
      </c>
      <c r="M610" s="1">
        <v>4</v>
      </c>
      <c r="N610" s="1">
        <v>7</v>
      </c>
      <c r="O610" s="1">
        <v>6</v>
      </c>
      <c r="P610" s="1">
        <v>5</v>
      </c>
      <c r="Q610" s="1">
        <v>46</v>
      </c>
      <c r="R610" s="1">
        <v>63</v>
      </c>
      <c r="S610" s="1">
        <v>2</v>
      </c>
      <c r="T610" s="1">
        <v>7</v>
      </c>
    </row>
    <row r="611" spans="11:20" ht="13.5">
      <c r="K611" s="10" t="s">
        <v>604</v>
      </c>
      <c r="L611" s="1">
        <v>4</v>
      </c>
      <c r="M611" s="1">
        <v>5</v>
      </c>
      <c r="N611" s="1">
        <v>8</v>
      </c>
      <c r="O611" s="1">
        <v>7</v>
      </c>
      <c r="P611" s="1">
        <v>5</v>
      </c>
      <c r="Q611" s="1">
        <v>52</v>
      </c>
      <c r="R611" s="1">
        <v>70</v>
      </c>
      <c r="S611" s="1">
        <v>2</v>
      </c>
      <c r="T611" s="1">
        <v>8</v>
      </c>
    </row>
    <row r="612" spans="11:20" ht="13.5">
      <c r="K612" s="10" t="s">
        <v>605</v>
      </c>
      <c r="L612" s="1">
        <v>4</v>
      </c>
      <c r="M612" s="1">
        <v>6</v>
      </c>
      <c r="N612" s="1">
        <v>8</v>
      </c>
      <c r="O612" s="1">
        <v>8</v>
      </c>
      <c r="P612" s="1">
        <v>6</v>
      </c>
      <c r="Q612" s="1">
        <v>58</v>
      </c>
      <c r="R612" s="1">
        <v>77</v>
      </c>
      <c r="S612" s="1">
        <v>3</v>
      </c>
      <c r="T612" s="1">
        <v>9</v>
      </c>
    </row>
    <row r="613" spans="11:20" ht="13.5">
      <c r="K613" s="10" t="s">
        <v>606</v>
      </c>
      <c r="L613" s="1">
        <v>4</v>
      </c>
      <c r="M613" s="1">
        <v>6</v>
      </c>
      <c r="N613" s="1">
        <v>9</v>
      </c>
      <c r="O613" s="1">
        <v>8</v>
      </c>
      <c r="P613" s="1">
        <v>6</v>
      </c>
      <c r="Q613" s="1">
        <v>64</v>
      </c>
      <c r="R613" s="1">
        <v>84</v>
      </c>
      <c r="S613" s="1">
        <v>3</v>
      </c>
      <c r="T613" s="1">
        <v>10</v>
      </c>
    </row>
    <row r="614" spans="11:20" ht="13.5">
      <c r="K614" s="10" t="s">
        <v>607</v>
      </c>
      <c r="L614" s="1">
        <v>5</v>
      </c>
      <c r="M614" s="1">
        <v>7</v>
      </c>
      <c r="N614" s="1">
        <v>10</v>
      </c>
      <c r="O614" s="1">
        <v>9</v>
      </c>
      <c r="P614" s="1">
        <v>7</v>
      </c>
      <c r="Q614" s="1">
        <v>70</v>
      </c>
      <c r="R614" s="1">
        <v>91</v>
      </c>
      <c r="S614" s="1">
        <v>3</v>
      </c>
      <c r="T614" s="1">
        <v>11</v>
      </c>
    </row>
    <row r="615" spans="11:20" ht="13.5">
      <c r="K615" s="10" t="s">
        <v>608</v>
      </c>
      <c r="L615" s="1">
        <v>5</v>
      </c>
      <c r="M615" s="1">
        <v>7</v>
      </c>
      <c r="N615" s="1">
        <v>10</v>
      </c>
      <c r="O615" s="1">
        <v>10</v>
      </c>
      <c r="P615" s="1">
        <v>7</v>
      </c>
      <c r="Q615" s="1">
        <v>76</v>
      </c>
      <c r="R615" s="1">
        <v>98</v>
      </c>
      <c r="S615" s="1">
        <v>4</v>
      </c>
      <c r="T615" s="1">
        <v>12</v>
      </c>
    </row>
    <row r="616" spans="11:20" ht="13.5">
      <c r="K616" s="10" t="s">
        <v>609</v>
      </c>
      <c r="L616" s="1">
        <v>5</v>
      </c>
      <c r="M616" s="1">
        <v>8</v>
      </c>
      <c r="N616" s="1">
        <v>11</v>
      </c>
      <c r="O616" s="1">
        <v>10</v>
      </c>
      <c r="P616" s="1">
        <v>8</v>
      </c>
      <c r="Q616" s="1">
        <v>82</v>
      </c>
      <c r="R616" s="1">
        <v>105</v>
      </c>
      <c r="S616" s="1">
        <v>4</v>
      </c>
      <c r="T616" s="1">
        <v>13</v>
      </c>
    </row>
    <row r="617" spans="11:20" ht="13.5">
      <c r="K617" s="10" t="s">
        <v>610</v>
      </c>
      <c r="L617" s="1">
        <v>6</v>
      </c>
      <c r="M617" s="1">
        <v>8</v>
      </c>
      <c r="N617" s="1">
        <v>12</v>
      </c>
      <c r="O617" s="1">
        <v>11</v>
      </c>
      <c r="P617" s="1">
        <v>8</v>
      </c>
      <c r="Q617" s="1">
        <v>88</v>
      </c>
      <c r="R617" s="1">
        <v>112</v>
      </c>
      <c r="S617" s="1">
        <v>4</v>
      </c>
      <c r="T617" s="1">
        <v>13</v>
      </c>
    </row>
    <row r="618" spans="11:20" ht="13.5">
      <c r="K618" s="10" t="s">
        <v>611</v>
      </c>
      <c r="L618" s="1">
        <v>6</v>
      </c>
      <c r="M618" s="1">
        <v>9</v>
      </c>
      <c r="N618" s="1">
        <v>12</v>
      </c>
      <c r="O618" s="1">
        <v>12</v>
      </c>
      <c r="P618" s="1">
        <v>9</v>
      </c>
      <c r="Q618" s="1">
        <v>94</v>
      </c>
      <c r="R618" s="1">
        <v>119</v>
      </c>
      <c r="S618" s="1">
        <v>5</v>
      </c>
      <c r="T618" s="1">
        <v>14</v>
      </c>
    </row>
    <row r="619" spans="11:20" ht="13.5">
      <c r="K619" s="10" t="s">
        <v>612</v>
      </c>
      <c r="L619" s="1">
        <v>6</v>
      </c>
      <c r="M619" s="1">
        <v>9</v>
      </c>
      <c r="N619" s="1">
        <v>13</v>
      </c>
      <c r="O619" s="1">
        <v>12</v>
      </c>
      <c r="P619" s="1">
        <v>9</v>
      </c>
      <c r="Q619" s="1">
        <v>100</v>
      </c>
      <c r="R619" s="1">
        <v>126</v>
      </c>
      <c r="S619" s="1">
        <v>5</v>
      </c>
      <c r="T619" s="1">
        <v>14</v>
      </c>
    </row>
    <row r="620" spans="11:20" ht="13.5">
      <c r="K620" s="10" t="s">
        <v>613</v>
      </c>
      <c r="L620" s="1">
        <v>6</v>
      </c>
      <c r="M620" s="1">
        <v>10</v>
      </c>
      <c r="N620" s="1">
        <v>13</v>
      </c>
      <c r="O620" s="1">
        <v>13</v>
      </c>
      <c r="P620" s="1">
        <v>10</v>
      </c>
      <c r="Q620" s="1">
        <v>106</v>
      </c>
      <c r="R620" s="1">
        <v>133</v>
      </c>
      <c r="S620" s="1">
        <v>5</v>
      </c>
      <c r="T620" s="1">
        <v>15</v>
      </c>
    </row>
    <row r="621" spans="11:20" ht="13.5">
      <c r="K621" s="10" t="s">
        <v>614</v>
      </c>
      <c r="L621" s="1">
        <v>7</v>
      </c>
      <c r="M621" s="1">
        <v>11</v>
      </c>
      <c r="N621" s="1">
        <v>14</v>
      </c>
      <c r="O621" s="1">
        <v>13</v>
      </c>
      <c r="P621" s="1">
        <v>10</v>
      </c>
      <c r="Q621" s="1">
        <v>112</v>
      </c>
      <c r="R621" s="1">
        <v>140</v>
      </c>
      <c r="S621" s="1">
        <v>6</v>
      </c>
      <c r="T621" s="1">
        <v>16</v>
      </c>
    </row>
    <row r="622" spans="11:20" ht="13.5">
      <c r="K622" s="10" t="s">
        <v>572</v>
      </c>
      <c r="L622" s="1">
        <v>1</v>
      </c>
      <c r="M622" s="1">
        <v>0</v>
      </c>
      <c r="N622" s="1">
        <v>1</v>
      </c>
      <c r="O622" s="1">
        <v>1</v>
      </c>
      <c r="P622" s="1">
        <v>1</v>
      </c>
      <c r="Q622" s="1">
        <v>7</v>
      </c>
      <c r="R622" s="1">
        <v>7</v>
      </c>
      <c r="S622" s="1">
        <v>1</v>
      </c>
      <c r="T622" s="1">
        <v>1</v>
      </c>
    </row>
    <row r="623" spans="11:20" ht="13.5">
      <c r="K623" s="10" t="s">
        <v>691</v>
      </c>
      <c r="L623" s="1">
        <v>2</v>
      </c>
      <c r="M623" s="1">
        <v>1</v>
      </c>
      <c r="N623" s="1">
        <v>2</v>
      </c>
      <c r="O623" s="1">
        <v>1</v>
      </c>
      <c r="P623" s="1">
        <v>2</v>
      </c>
      <c r="Q623" s="1">
        <v>14</v>
      </c>
      <c r="R623" s="1">
        <v>14</v>
      </c>
      <c r="S623" s="1">
        <v>2</v>
      </c>
      <c r="T623" s="1">
        <v>2</v>
      </c>
    </row>
    <row r="624" spans="11:20" ht="13.5">
      <c r="K624" s="10" t="s">
        <v>692</v>
      </c>
      <c r="L624" s="1">
        <v>2</v>
      </c>
      <c r="M624" s="1">
        <v>1</v>
      </c>
      <c r="N624" s="1">
        <v>2</v>
      </c>
      <c r="O624" s="1">
        <v>2</v>
      </c>
      <c r="P624" s="1">
        <v>2</v>
      </c>
      <c r="Q624" s="1">
        <v>21</v>
      </c>
      <c r="R624" s="1">
        <v>21</v>
      </c>
      <c r="S624" s="1">
        <v>3</v>
      </c>
      <c r="T624" s="1">
        <v>3</v>
      </c>
    </row>
    <row r="625" spans="11:20" ht="13.5">
      <c r="K625" s="10" t="s">
        <v>693</v>
      </c>
      <c r="L625" s="1">
        <v>3</v>
      </c>
      <c r="M625" s="1">
        <v>2</v>
      </c>
      <c r="N625" s="1">
        <v>3</v>
      </c>
      <c r="O625" s="1">
        <v>2</v>
      </c>
      <c r="P625" s="1">
        <v>3</v>
      </c>
      <c r="Q625" s="1">
        <v>28</v>
      </c>
      <c r="R625" s="1">
        <v>28</v>
      </c>
      <c r="S625" s="1">
        <v>3</v>
      </c>
      <c r="T625" s="1">
        <v>3</v>
      </c>
    </row>
    <row r="626" spans="11:20" ht="13.5">
      <c r="K626" s="10" t="s">
        <v>694</v>
      </c>
      <c r="L626" s="1">
        <v>3</v>
      </c>
      <c r="M626" s="1">
        <v>2</v>
      </c>
      <c r="N626" s="1">
        <v>3</v>
      </c>
      <c r="O626" s="1">
        <v>3</v>
      </c>
      <c r="P626" s="1">
        <v>3</v>
      </c>
      <c r="Q626" s="1">
        <v>35</v>
      </c>
      <c r="R626" s="1">
        <v>35</v>
      </c>
      <c r="S626" s="1">
        <v>4</v>
      </c>
      <c r="T626" s="1">
        <v>4</v>
      </c>
    </row>
    <row r="627" spans="11:20" ht="13.5">
      <c r="K627" s="10" t="s">
        <v>695</v>
      </c>
      <c r="L627" s="1">
        <v>4</v>
      </c>
      <c r="M627" s="1">
        <v>3</v>
      </c>
      <c r="N627" s="1">
        <v>4</v>
      </c>
      <c r="O627" s="1">
        <v>3</v>
      </c>
      <c r="P627" s="1">
        <v>4</v>
      </c>
      <c r="Q627" s="1">
        <v>42</v>
      </c>
      <c r="R627" s="1">
        <v>42</v>
      </c>
      <c r="S627" s="1">
        <v>4</v>
      </c>
      <c r="T627" s="1">
        <v>4</v>
      </c>
    </row>
    <row r="628" spans="11:20" ht="13.5">
      <c r="K628" s="10" t="s">
        <v>696</v>
      </c>
      <c r="L628" s="1">
        <v>4</v>
      </c>
      <c r="M628" s="1">
        <v>3</v>
      </c>
      <c r="N628" s="1">
        <v>4</v>
      </c>
      <c r="O628" s="1">
        <v>4</v>
      </c>
      <c r="P628" s="1">
        <v>4</v>
      </c>
      <c r="Q628" s="1">
        <v>49</v>
      </c>
      <c r="R628" s="1">
        <v>49</v>
      </c>
      <c r="S628" s="1">
        <v>5</v>
      </c>
      <c r="T628" s="1">
        <v>5</v>
      </c>
    </row>
    <row r="629" spans="11:20" ht="13.5">
      <c r="K629" s="10" t="s">
        <v>697</v>
      </c>
      <c r="L629" s="1">
        <v>5</v>
      </c>
      <c r="M629" s="1">
        <v>4</v>
      </c>
      <c r="N629" s="1">
        <v>5</v>
      </c>
      <c r="O629" s="1">
        <v>4</v>
      </c>
      <c r="P629" s="1">
        <v>5</v>
      </c>
      <c r="Q629" s="1">
        <v>56</v>
      </c>
      <c r="R629" s="1">
        <v>56</v>
      </c>
      <c r="S629" s="1">
        <v>5</v>
      </c>
      <c r="T629" s="1">
        <v>5</v>
      </c>
    </row>
    <row r="630" spans="11:20" ht="13.5">
      <c r="K630" s="10" t="s">
        <v>698</v>
      </c>
      <c r="L630" s="1">
        <v>5</v>
      </c>
      <c r="M630" s="1">
        <v>4</v>
      </c>
      <c r="N630" s="1">
        <v>5</v>
      </c>
      <c r="O630" s="1">
        <v>5</v>
      </c>
      <c r="P630" s="1">
        <v>6</v>
      </c>
      <c r="Q630" s="1">
        <v>63</v>
      </c>
      <c r="R630" s="1">
        <v>63</v>
      </c>
      <c r="S630" s="1">
        <v>6</v>
      </c>
      <c r="T630" s="1">
        <v>6</v>
      </c>
    </row>
    <row r="631" spans="11:20" ht="13.5">
      <c r="K631" s="10" t="s">
        <v>699</v>
      </c>
      <c r="L631" s="1">
        <v>6</v>
      </c>
      <c r="M631" s="1">
        <v>5</v>
      </c>
      <c r="N631" s="1">
        <v>6</v>
      </c>
      <c r="O631" s="1">
        <v>5</v>
      </c>
      <c r="P631" s="1">
        <v>7</v>
      </c>
      <c r="Q631" s="1">
        <v>70</v>
      </c>
      <c r="R631" s="1">
        <v>70</v>
      </c>
      <c r="S631" s="1">
        <v>7</v>
      </c>
      <c r="T631" s="1">
        <v>7</v>
      </c>
    </row>
    <row r="632" spans="11:20" ht="13.5">
      <c r="K632" s="10" t="s">
        <v>700</v>
      </c>
      <c r="L632" s="1">
        <v>7</v>
      </c>
      <c r="M632" s="1">
        <v>6</v>
      </c>
      <c r="N632" s="1">
        <v>7</v>
      </c>
      <c r="O632" s="1">
        <v>6</v>
      </c>
      <c r="P632" s="1">
        <v>8</v>
      </c>
      <c r="Q632" s="1">
        <v>77</v>
      </c>
      <c r="R632" s="1">
        <v>77</v>
      </c>
      <c r="S632" s="1">
        <v>8</v>
      </c>
      <c r="T632" s="1">
        <v>8</v>
      </c>
    </row>
    <row r="633" spans="11:20" ht="13.5">
      <c r="K633" s="10" t="s">
        <v>701</v>
      </c>
      <c r="L633" s="1">
        <v>7</v>
      </c>
      <c r="M633" s="1">
        <v>6</v>
      </c>
      <c r="N633" s="1">
        <v>7</v>
      </c>
      <c r="O633" s="1">
        <v>7</v>
      </c>
      <c r="P633" s="1">
        <v>8</v>
      </c>
      <c r="Q633" s="1">
        <v>84</v>
      </c>
      <c r="R633" s="1">
        <v>84</v>
      </c>
      <c r="S633" s="1">
        <v>9</v>
      </c>
      <c r="T633" s="1">
        <v>9</v>
      </c>
    </row>
    <row r="634" spans="11:20" ht="13.5">
      <c r="K634" s="10" t="s">
        <v>702</v>
      </c>
      <c r="L634" s="1">
        <v>8</v>
      </c>
      <c r="M634" s="1">
        <v>7</v>
      </c>
      <c r="N634" s="1">
        <v>8</v>
      </c>
      <c r="O634" s="1">
        <v>7</v>
      </c>
      <c r="P634" s="1">
        <v>9</v>
      </c>
      <c r="Q634" s="1">
        <v>91</v>
      </c>
      <c r="R634" s="1">
        <v>91</v>
      </c>
      <c r="S634" s="1">
        <v>10</v>
      </c>
      <c r="T634" s="1">
        <v>10</v>
      </c>
    </row>
    <row r="635" spans="11:20" ht="13.5">
      <c r="K635" s="10" t="s">
        <v>703</v>
      </c>
      <c r="L635" s="1">
        <v>8</v>
      </c>
      <c r="M635" s="1">
        <v>7</v>
      </c>
      <c r="N635" s="1">
        <v>8</v>
      </c>
      <c r="O635" s="1">
        <v>8</v>
      </c>
      <c r="P635" s="1">
        <v>10</v>
      </c>
      <c r="Q635" s="1">
        <v>98</v>
      </c>
      <c r="R635" s="1">
        <v>98</v>
      </c>
      <c r="S635" s="1">
        <v>10</v>
      </c>
      <c r="T635" s="1">
        <v>10</v>
      </c>
    </row>
    <row r="636" spans="11:20" ht="13.5">
      <c r="K636" s="10" t="s">
        <v>704</v>
      </c>
      <c r="L636" s="1">
        <v>9</v>
      </c>
      <c r="M636" s="1">
        <v>8</v>
      </c>
      <c r="N636" s="1">
        <v>9</v>
      </c>
      <c r="O636" s="1">
        <v>8</v>
      </c>
      <c r="P636" s="1">
        <v>10</v>
      </c>
      <c r="Q636" s="1">
        <v>105</v>
      </c>
      <c r="R636" s="1">
        <v>105</v>
      </c>
      <c r="S636" s="1">
        <v>11</v>
      </c>
      <c r="T636" s="1">
        <v>11</v>
      </c>
    </row>
    <row r="637" spans="11:20" ht="13.5">
      <c r="K637" s="10" t="s">
        <v>705</v>
      </c>
      <c r="L637" s="1">
        <v>9</v>
      </c>
      <c r="M637" s="1">
        <v>8</v>
      </c>
      <c r="N637" s="1">
        <v>9</v>
      </c>
      <c r="O637" s="1">
        <v>9</v>
      </c>
      <c r="P637" s="1">
        <v>11</v>
      </c>
      <c r="Q637" s="1">
        <v>112</v>
      </c>
      <c r="R637" s="1">
        <v>112</v>
      </c>
      <c r="S637" s="1">
        <v>11</v>
      </c>
      <c r="T637" s="1">
        <v>11</v>
      </c>
    </row>
    <row r="638" spans="11:20" ht="13.5">
      <c r="K638" s="10" t="s">
        <v>706</v>
      </c>
      <c r="L638" s="1">
        <v>10</v>
      </c>
      <c r="M638" s="1">
        <v>9</v>
      </c>
      <c r="N638" s="1">
        <v>10</v>
      </c>
      <c r="O638" s="1">
        <v>9</v>
      </c>
      <c r="P638" s="1">
        <v>12</v>
      </c>
      <c r="Q638" s="1">
        <v>119</v>
      </c>
      <c r="R638" s="1">
        <v>119</v>
      </c>
      <c r="S638" s="1">
        <v>12</v>
      </c>
      <c r="T638" s="1">
        <v>12</v>
      </c>
    </row>
    <row r="639" spans="11:20" ht="13.5">
      <c r="K639" s="10" t="s">
        <v>707</v>
      </c>
      <c r="L639" s="1">
        <v>10</v>
      </c>
      <c r="M639" s="1">
        <v>9</v>
      </c>
      <c r="N639" s="1">
        <v>10</v>
      </c>
      <c r="O639" s="1">
        <v>10</v>
      </c>
      <c r="P639" s="1">
        <v>12</v>
      </c>
      <c r="Q639" s="1">
        <v>126</v>
      </c>
      <c r="R639" s="1">
        <v>126</v>
      </c>
      <c r="S639" s="1">
        <v>12</v>
      </c>
      <c r="T639" s="1">
        <v>12</v>
      </c>
    </row>
    <row r="640" spans="11:20" ht="13.5">
      <c r="K640" s="10" t="s">
        <v>708</v>
      </c>
      <c r="L640" s="1">
        <v>11</v>
      </c>
      <c r="M640" s="1">
        <v>10</v>
      </c>
      <c r="N640" s="1">
        <v>11</v>
      </c>
      <c r="O640" s="1">
        <v>11</v>
      </c>
      <c r="P640" s="1">
        <v>13</v>
      </c>
      <c r="Q640" s="1">
        <v>133</v>
      </c>
      <c r="R640" s="1">
        <v>133</v>
      </c>
      <c r="S640" s="1">
        <v>13</v>
      </c>
      <c r="T640" s="1">
        <v>13</v>
      </c>
    </row>
    <row r="641" spans="11:20" ht="13.5">
      <c r="K641" s="10" t="s">
        <v>709</v>
      </c>
      <c r="L641" s="1">
        <v>12</v>
      </c>
      <c r="M641" s="1">
        <v>11</v>
      </c>
      <c r="N641" s="1">
        <v>12</v>
      </c>
      <c r="O641" s="1">
        <v>12</v>
      </c>
      <c r="P641" s="1">
        <v>14</v>
      </c>
      <c r="Q641" s="1">
        <v>140</v>
      </c>
      <c r="R641" s="1">
        <v>140</v>
      </c>
      <c r="S641" s="1">
        <v>14</v>
      </c>
      <c r="T641" s="1">
        <v>14</v>
      </c>
    </row>
    <row r="642" spans="11:20" ht="13.5">
      <c r="K642" s="10" t="s">
        <v>573</v>
      </c>
      <c r="L642" s="1">
        <v>2</v>
      </c>
      <c r="M642" s="1">
        <v>0</v>
      </c>
      <c r="N642" s="1">
        <v>0</v>
      </c>
      <c r="O642" s="1">
        <v>0</v>
      </c>
      <c r="P642" s="1">
        <v>1</v>
      </c>
      <c r="Q642" s="1">
        <v>8</v>
      </c>
      <c r="R642" s="1">
        <v>5</v>
      </c>
      <c r="S642" s="1">
        <v>1</v>
      </c>
      <c r="T642" s="1">
        <v>0</v>
      </c>
    </row>
    <row r="643" spans="11:20" ht="13.5">
      <c r="K643" s="10" t="s">
        <v>672</v>
      </c>
      <c r="L643" s="1">
        <v>2</v>
      </c>
      <c r="M643" s="1">
        <v>1</v>
      </c>
      <c r="N643" s="1">
        <v>0</v>
      </c>
      <c r="O643" s="1">
        <v>1</v>
      </c>
      <c r="P643" s="1">
        <v>1</v>
      </c>
      <c r="Q643" s="1">
        <v>16</v>
      </c>
      <c r="R643" s="1">
        <v>11</v>
      </c>
      <c r="S643" s="1">
        <v>2</v>
      </c>
      <c r="T643" s="1">
        <v>1</v>
      </c>
    </row>
    <row r="644" spans="11:20" ht="13.5">
      <c r="K644" s="10" t="s">
        <v>673</v>
      </c>
      <c r="L644" s="1">
        <v>3</v>
      </c>
      <c r="M644" s="1">
        <v>1</v>
      </c>
      <c r="N644" s="1">
        <v>1</v>
      </c>
      <c r="O644" s="1">
        <v>2</v>
      </c>
      <c r="P644" s="1">
        <v>2</v>
      </c>
      <c r="Q644" s="1">
        <v>24</v>
      </c>
      <c r="R644" s="1">
        <v>17</v>
      </c>
      <c r="S644" s="1">
        <v>3</v>
      </c>
      <c r="T644" s="1">
        <v>1</v>
      </c>
    </row>
    <row r="645" spans="11:20" ht="13.5">
      <c r="K645" s="10" t="s">
        <v>674</v>
      </c>
      <c r="L645" s="1">
        <v>3</v>
      </c>
      <c r="M645" s="1">
        <v>2</v>
      </c>
      <c r="N645" s="1">
        <v>1</v>
      </c>
      <c r="O645" s="1">
        <v>2</v>
      </c>
      <c r="P645" s="1">
        <v>2</v>
      </c>
      <c r="Q645" s="1">
        <v>32</v>
      </c>
      <c r="R645" s="1">
        <v>23</v>
      </c>
      <c r="S645" s="1">
        <v>4</v>
      </c>
      <c r="T645" s="1">
        <v>2</v>
      </c>
    </row>
    <row r="646" spans="11:20" ht="13.5">
      <c r="K646" s="10" t="s">
        <v>675</v>
      </c>
      <c r="L646" s="1">
        <v>4</v>
      </c>
      <c r="M646" s="1">
        <v>2</v>
      </c>
      <c r="N646" s="1">
        <v>2</v>
      </c>
      <c r="O646" s="1">
        <v>3</v>
      </c>
      <c r="P646" s="1">
        <v>3</v>
      </c>
      <c r="Q646" s="1">
        <v>40</v>
      </c>
      <c r="R646" s="1">
        <v>30</v>
      </c>
      <c r="S646" s="1">
        <v>5</v>
      </c>
      <c r="T646" s="1">
        <v>2</v>
      </c>
    </row>
    <row r="647" spans="11:20" ht="13.5">
      <c r="K647" s="10" t="s">
        <v>676</v>
      </c>
      <c r="L647" s="1">
        <v>4</v>
      </c>
      <c r="M647" s="1">
        <v>3</v>
      </c>
      <c r="N647" s="1">
        <v>2</v>
      </c>
      <c r="O647" s="1">
        <v>3</v>
      </c>
      <c r="P647" s="1">
        <v>3</v>
      </c>
      <c r="Q647" s="1">
        <v>48</v>
      </c>
      <c r="R647" s="1">
        <v>36</v>
      </c>
      <c r="S647" s="1">
        <v>6</v>
      </c>
      <c r="T647" s="1">
        <v>3</v>
      </c>
    </row>
    <row r="648" spans="11:20" ht="13.5">
      <c r="K648" s="10" t="s">
        <v>677</v>
      </c>
      <c r="L648" s="1">
        <v>5</v>
      </c>
      <c r="M648" s="1">
        <v>3</v>
      </c>
      <c r="N648" s="1">
        <v>3</v>
      </c>
      <c r="O648" s="1">
        <v>4</v>
      </c>
      <c r="P648" s="1">
        <v>4</v>
      </c>
      <c r="Q648" s="1">
        <v>56</v>
      </c>
      <c r="R648" s="1">
        <v>42</v>
      </c>
      <c r="S648" s="1">
        <v>7</v>
      </c>
      <c r="T648" s="1">
        <v>3</v>
      </c>
    </row>
    <row r="649" spans="11:20" ht="13.5">
      <c r="K649" s="10" t="s">
        <v>678</v>
      </c>
      <c r="L649" s="1">
        <v>5</v>
      </c>
      <c r="M649" s="1">
        <v>4</v>
      </c>
      <c r="N649" s="1">
        <v>3</v>
      </c>
      <c r="O649" s="1">
        <v>4</v>
      </c>
      <c r="P649" s="1">
        <v>4</v>
      </c>
      <c r="Q649" s="1">
        <v>64</v>
      </c>
      <c r="R649" s="1">
        <v>48</v>
      </c>
      <c r="S649" s="1">
        <v>7</v>
      </c>
      <c r="T649" s="1">
        <v>4</v>
      </c>
    </row>
    <row r="650" spans="11:20" ht="13.5">
      <c r="K650" s="10" t="s">
        <v>679</v>
      </c>
      <c r="L650" s="1">
        <v>6</v>
      </c>
      <c r="M650" s="1">
        <v>4</v>
      </c>
      <c r="N650" s="1">
        <v>4</v>
      </c>
      <c r="O650" s="1">
        <v>5</v>
      </c>
      <c r="P650" s="1">
        <v>5</v>
      </c>
      <c r="Q650" s="1">
        <v>72</v>
      </c>
      <c r="R650" s="1">
        <v>54</v>
      </c>
      <c r="S650" s="1">
        <v>8</v>
      </c>
      <c r="T650" s="1">
        <v>4</v>
      </c>
    </row>
    <row r="651" spans="11:20" ht="13.5">
      <c r="K651" s="10" t="s">
        <v>680</v>
      </c>
      <c r="L651" s="1">
        <v>7</v>
      </c>
      <c r="M651" s="1">
        <v>5</v>
      </c>
      <c r="N651" s="1">
        <v>4</v>
      </c>
      <c r="O651" s="1">
        <v>5</v>
      </c>
      <c r="P651" s="1">
        <v>6</v>
      </c>
      <c r="Q651" s="1">
        <v>81</v>
      </c>
      <c r="R651" s="1">
        <v>61</v>
      </c>
      <c r="S651" s="1">
        <v>9</v>
      </c>
      <c r="T651" s="1">
        <v>5</v>
      </c>
    </row>
    <row r="652" spans="11:20" ht="13.5">
      <c r="K652" s="10" t="s">
        <v>681</v>
      </c>
      <c r="L652" s="1">
        <v>8</v>
      </c>
      <c r="M652" s="1">
        <v>6</v>
      </c>
      <c r="N652" s="1">
        <v>5</v>
      </c>
      <c r="O652" s="1">
        <v>6</v>
      </c>
      <c r="P652" s="1">
        <v>7</v>
      </c>
      <c r="Q652" s="1">
        <v>89</v>
      </c>
      <c r="R652" s="1">
        <v>67</v>
      </c>
      <c r="S652" s="1">
        <v>10</v>
      </c>
      <c r="T652" s="1">
        <v>5</v>
      </c>
    </row>
    <row r="653" spans="11:20" ht="13.5">
      <c r="K653" s="10" t="s">
        <v>682</v>
      </c>
      <c r="L653" s="1">
        <v>8</v>
      </c>
      <c r="M653" s="1">
        <v>6</v>
      </c>
      <c r="N653" s="1">
        <v>5</v>
      </c>
      <c r="O653" s="1">
        <v>6</v>
      </c>
      <c r="P653" s="1">
        <v>7</v>
      </c>
      <c r="Q653" s="1">
        <v>97</v>
      </c>
      <c r="R653" s="1">
        <v>73</v>
      </c>
      <c r="S653" s="1">
        <v>11</v>
      </c>
      <c r="T653" s="1">
        <v>6</v>
      </c>
    </row>
    <row r="654" spans="11:20" ht="13.5">
      <c r="K654" s="10" t="s">
        <v>683</v>
      </c>
      <c r="L654" s="1">
        <v>9</v>
      </c>
      <c r="M654" s="1">
        <v>7</v>
      </c>
      <c r="N654" s="1">
        <v>6</v>
      </c>
      <c r="O654" s="1">
        <v>7</v>
      </c>
      <c r="P654" s="1">
        <v>8</v>
      </c>
      <c r="Q654" s="1">
        <v>105</v>
      </c>
      <c r="R654" s="1">
        <v>79</v>
      </c>
      <c r="S654" s="1">
        <v>12</v>
      </c>
      <c r="T654" s="1">
        <v>6</v>
      </c>
    </row>
    <row r="655" spans="11:20" ht="13.5">
      <c r="K655" s="10" t="s">
        <v>684</v>
      </c>
      <c r="L655" s="1">
        <v>9</v>
      </c>
      <c r="M655" s="1">
        <v>7</v>
      </c>
      <c r="N655" s="1">
        <v>6</v>
      </c>
      <c r="O655" s="1">
        <v>7</v>
      </c>
      <c r="P655" s="1">
        <v>8</v>
      </c>
      <c r="Q655" s="1">
        <v>113</v>
      </c>
      <c r="R655" s="1">
        <v>85</v>
      </c>
      <c r="S655" s="1">
        <v>13</v>
      </c>
      <c r="T655" s="1">
        <v>7</v>
      </c>
    </row>
    <row r="656" spans="11:20" ht="13.5">
      <c r="K656" s="10" t="s">
        <v>685</v>
      </c>
      <c r="L656" s="1">
        <v>10</v>
      </c>
      <c r="M656" s="1">
        <v>8</v>
      </c>
      <c r="N656" s="1">
        <v>7</v>
      </c>
      <c r="O656" s="1">
        <v>8</v>
      </c>
      <c r="P656" s="1">
        <v>9</v>
      </c>
      <c r="Q656" s="1">
        <v>121</v>
      </c>
      <c r="R656" s="1">
        <v>92</v>
      </c>
      <c r="S656" s="1">
        <v>14</v>
      </c>
      <c r="T656" s="1">
        <v>7</v>
      </c>
    </row>
    <row r="657" spans="11:20" ht="13.5">
      <c r="K657" s="10" t="s">
        <v>686</v>
      </c>
      <c r="L657" s="1">
        <v>10</v>
      </c>
      <c r="M657" s="1">
        <v>8</v>
      </c>
      <c r="N657" s="1">
        <v>7</v>
      </c>
      <c r="O657" s="1">
        <v>8</v>
      </c>
      <c r="P657" s="1">
        <v>9</v>
      </c>
      <c r="Q657" s="1">
        <v>129</v>
      </c>
      <c r="R657" s="1">
        <v>98</v>
      </c>
      <c r="S657" s="1">
        <v>14</v>
      </c>
      <c r="T657" s="1">
        <v>8</v>
      </c>
    </row>
    <row r="658" spans="11:20" ht="13.5">
      <c r="K658" s="10" t="s">
        <v>687</v>
      </c>
      <c r="L658" s="1">
        <v>11</v>
      </c>
      <c r="M658" s="1">
        <v>9</v>
      </c>
      <c r="N658" s="1">
        <v>8</v>
      </c>
      <c r="O658" s="1">
        <v>9</v>
      </c>
      <c r="P658" s="1">
        <v>10</v>
      </c>
      <c r="Q658" s="1">
        <v>137</v>
      </c>
      <c r="R658" s="1">
        <v>104</v>
      </c>
      <c r="S658" s="1">
        <v>15</v>
      </c>
      <c r="T658" s="1">
        <v>8</v>
      </c>
    </row>
    <row r="659" spans="11:20" ht="13.5">
      <c r="K659" s="10" t="s">
        <v>688</v>
      </c>
      <c r="L659" s="1">
        <v>11</v>
      </c>
      <c r="M659" s="1">
        <v>9</v>
      </c>
      <c r="N659" s="1">
        <v>8</v>
      </c>
      <c r="O659" s="1">
        <v>9</v>
      </c>
      <c r="P659" s="1">
        <v>10</v>
      </c>
      <c r="Q659" s="1">
        <v>145</v>
      </c>
      <c r="R659" s="1">
        <v>110</v>
      </c>
      <c r="S659" s="1">
        <v>16</v>
      </c>
      <c r="T659" s="1">
        <v>9</v>
      </c>
    </row>
    <row r="660" spans="11:20" ht="13.5">
      <c r="K660" s="10" t="s">
        <v>689</v>
      </c>
      <c r="L660" s="1">
        <v>12</v>
      </c>
      <c r="M660" s="1">
        <v>10</v>
      </c>
      <c r="N660" s="1">
        <v>9</v>
      </c>
      <c r="O660" s="1">
        <v>10</v>
      </c>
      <c r="P660" s="1">
        <v>11</v>
      </c>
      <c r="Q660" s="1">
        <v>153</v>
      </c>
      <c r="R660" s="1">
        <v>117</v>
      </c>
      <c r="S660" s="1">
        <v>17</v>
      </c>
      <c r="T660" s="1">
        <v>9</v>
      </c>
    </row>
    <row r="661" spans="11:20" ht="13.5">
      <c r="K661" s="10" t="s">
        <v>690</v>
      </c>
      <c r="L661" s="1">
        <v>13</v>
      </c>
      <c r="M661" s="1">
        <v>11</v>
      </c>
      <c r="N661" s="1">
        <v>10</v>
      </c>
      <c r="O661" s="1">
        <v>11</v>
      </c>
      <c r="P661" s="1">
        <v>12</v>
      </c>
      <c r="Q661" s="1">
        <v>162</v>
      </c>
      <c r="R661" s="1">
        <v>124</v>
      </c>
      <c r="S661" s="1">
        <v>18</v>
      </c>
      <c r="T661" s="1">
        <v>10</v>
      </c>
    </row>
    <row r="662" spans="11:20" ht="13.5">
      <c r="K662" s="10" t="s">
        <v>574</v>
      </c>
      <c r="L662" s="1">
        <v>1</v>
      </c>
      <c r="M662" s="1">
        <v>0</v>
      </c>
      <c r="N662" s="1">
        <v>1</v>
      </c>
      <c r="O662" s="1">
        <v>0</v>
      </c>
      <c r="P662" s="1">
        <v>1</v>
      </c>
      <c r="Q662" s="1">
        <v>7</v>
      </c>
      <c r="R662" s="1">
        <v>6</v>
      </c>
      <c r="S662" s="1">
        <v>1</v>
      </c>
      <c r="T662" s="1">
        <v>1</v>
      </c>
    </row>
    <row r="663" spans="11:20" ht="13.5">
      <c r="K663" s="10" t="s">
        <v>653</v>
      </c>
      <c r="L663" s="1">
        <v>2</v>
      </c>
      <c r="M663" s="1">
        <v>1</v>
      </c>
      <c r="N663" s="1">
        <v>1</v>
      </c>
      <c r="O663" s="1">
        <v>1</v>
      </c>
      <c r="P663" s="1">
        <v>2</v>
      </c>
      <c r="Q663" s="1">
        <v>15</v>
      </c>
      <c r="R663" s="1">
        <v>12</v>
      </c>
      <c r="S663" s="1">
        <v>2</v>
      </c>
      <c r="T663" s="1">
        <v>1</v>
      </c>
    </row>
    <row r="664" spans="11:20" ht="13.5">
      <c r="K664" s="10" t="s">
        <v>654</v>
      </c>
      <c r="L664" s="1">
        <v>2</v>
      </c>
      <c r="M664" s="1">
        <v>1</v>
      </c>
      <c r="N664" s="1">
        <v>2</v>
      </c>
      <c r="O664" s="1">
        <v>1</v>
      </c>
      <c r="P664" s="1">
        <v>2</v>
      </c>
      <c r="Q664" s="1">
        <v>23</v>
      </c>
      <c r="R664" s="1">
        <v>18</v>
      </c>
      <c r="S664" s="1">
        <v>3</v>
      </c>
      <c r="T664" s="1">
        <v>2</v>
      </c>
    </row>
    <row r="665" spans="11:20" ht="13.5">
      <c r="K665" s="10" t="s">
        <v>655</v>
      </c>
      <c r="L665" s="1">
        <v>3</v>
      </c>
      <c r="M665" s="1">
        <v>2</v>
      </c>
      <c r="N665" s="1">
        <v>2</v>
      </c>
      <c r="O665" s="1">
        <v>2</v>
      </c>
      <c r="P665" s="1">
        <v>3</v>
      </c>
      <c r="Q665" s="1">
        <v>31</v>
      </c>
      <c r="R665" s="1">
        <v>24</v>
      </c>
      <c r="S665" s="1">
        <v>3</v>
      </c>
      <c r="T665" s="1">
        <v>2</v>
      </c>
    </row>
    <row r="666" spans="11:20" ht="13.5">
      <c r="K666" s="10" t="s">
        <v>656</v>
      </c>
      <c r="L666" s="1">
        <v>3</v>
      </c>
      <c r="M666" s="1">
        <v>2</v>
      </c>
      <c r="N666" s="1">
        <v>3</v>
      </c>
      <c r="O666" s="1">
        <v>2</v>
      </c>
      <c r="P666" s="1">
        <v>3</v>
      </c>
      <c r="Q666" s="1">
        <v>39</v>
      </c>
      <c r="R666" s="1">
        <v>31</v>
      </c>
      <c r="S666" s="1">
        <v>4</v>
      </c>
      <c r="T666" s="1">
        <v>3</v>
      </c>
    </row>
    <row r="667" spans="11:20" ht="13.5">
      <c r="K667" s="10" t="s">
        <v>657</v>
      </c>
      <c r="L667" s="1">
        <v>4</v>
      </c>
      <c r="M667" s="1">
        <v>3</v>
      </c>
      <c r="N667" s="1">
        <v>3</v>
      </c>
      <c r="O667" s="1">
        <v>3</v>
      </c>
      <c r="P667" s="1">
        <v>4</v>
      </c>
      <c r="Q667" s="1">
        <v>47</v>
      </c>
      <c r="R667" s="1">
        <v>37</v>
      </c>
      <c r="S667" s="1">
        <v>5</v>
      </c>
      <c r="T667" s="1">
        <v>4</v>
      </c>
    </row>
    <row r="668" spans="11:20" ht="13.5">
      <c r="K668" s="10" t="s">
        <v>658</v>
      </c>
      <c r="L668" s="1">
        <v>4</v>
      </c>
      <c r="M668" s="1">
        <v>3</v>
      </c>
      <c r="N668" s="1">
        <v>4</v>
      </c>
      <c r="O668" s="1">
        <v>3</v>
      </c>
      <c r="P668" s="1">
        <v>5</v>
      </c>
      <c r="Q668" s="1">
        <v>55</v>
      </c>
      <c r="R668" s="1">
        <v>43</v>
      </c>
      <c r="S668" s="1">
        <v>6</v>
      </c>
      <c r="T668" s="1">
        <v>4</v>
      </c>
    </row>
    <row r="669" spans="11:20" ht="13.5">
      <c r="K669" s="10" t="s">
        <v>659</v>
      </c>
      <c r="L669" s="1">
        <v>5</v>
      </c>
      <c r="M669" s="1">
        <v>4</v>
      </c>
      <c r="N669" s="1">
        <v>4</v>
      </c>
      <c r="O669" s="1">
        <v>4</v>
      </c>
      <c r="P669" s="1">
        <v>5</v>
      </c>
      <c r="Q669" s="1">
        <v>64</v>
      </c>
      <c r="R669" s="1">
        <v>49</v>
      </c>
      <c r="S669" s="1">
        <v>7</v>
      </c>
      <c r="T669" s="1">
        <v>5</v>
      </c>
    </row>
    <row r="670" spans="11:20" ht="13.5">
      <c r="K670" s="10" t="s">
        <v>660</v>
      </c>
      <c r="L670" s="1">
        <v>5</v>
      </c>
      <c r="M670" s="1">
        <v>4</v>
      </c>
      <c r="N670" s="1">
        <v>5</v>
      </c>
      <c r="O670" s="1">
        <v>4</v>
      </c>
      <c r="P670" s="1">
        <v>6</v>
      </c>
      <c r="Q670" s="1">
        <v>73</v>
      </c>
      <c r="R670" s="1">
        <v>55</v>
      </c>
      <c r="S670" s="1">
        <v>7</v>
      </c>
      <c r="T670" s="1">
        <v>5</v>
      </c>
    </row>
    <row r="671" spans="11:20" ht="13.5">
      <c r="K671" s="10" t="s">
        <v>661</v>
      </c>
      <c r="L671" s="1">
        <v>6</v>
      </c>
      <c r="M671" s="1">
        <v>5</v>
      </c>
      <c r="N671" s="1">
        <v>6</v>
      </c>
      <c r="O671" s="1">
        <v>5</v>
      </c>
      <c r="P671" s="1">
        <v>7</v>
      </c>
      <c r="Q671" s="1">
        <v>82</v>
      </c>
      <c r="R671" s="1">
        <v>62</v>
      </c>
      <c r="S671" s="1">
        <v>8</v>
      </c>
      <c r="T671" s="1">
        <v>6</v>
      </c>
    </row>
    <row r="672" spans="11:20" ht="13.5">
      <c r="K672" s="10" t="s">
        <v>662</v>
      </c>
      <c r="L672" s="1">
        <v>7</v>
      </c>
      <c r="M672" s="1">
        <v>6</v>
      </c>
      <c r="N672" s="1">
        <v>6</v>
      </c>
      <c r="O672" s="1">
        <v>6</v>
      </c>
      <c r="P672" s="1">
        <v>7</v>
      </c>
      <c r="Q672" s="1">
        <v>90</v>
      </c>
      <c r="R672" s="1">
        <v>68</v>
      </c>
      <c r="S672" s="1">
        <v>9</v>
      </c>
      <c r="T672" s="1">
        <v>7</v>
      </c>
    </row>
    <row r="673" spans="11:20" ht="13.5">
      <c r="K673" s="10" t="s">
        <v>663</v>
      </c>
      <c r="L673" s="1">
        <v>7</v>
      </c>
      <c r="M673" s="1">
        <v>6</v>
      </c>
      <c r="N673" s="1">
        <v>7</v>
      </c>
      <c r="O673" s="1">
        <v>6</v>
      </c>
      <c r="P673" s="1">
        <v>8</v>
      </c>
      <c r="Q673" s="1">
        <v>99</v>
      </c>
      <c r="R673" s="1">
        <v>74</v>
      </c>
      <c r="S673" s="1">
        <v>10</v>
      </c>
      <c r="T673" s="1">
        <v>7</v>
      </c>
    </row>
    <row r="674" spans="11:20" ht="13.5">
      <c r="K674" s="10" t="s">
        <v>664</v>
      </c>
      <c r="L674" s="1">
        <v>8</v>
      </c>
      <c r="M674" s="1">
        <v>6</v>
      </c>
      <c r="N674" s="1">
        <v>7</v>
      </c>
      <c r="O674" s="1">
        <v>6</v>
      </c>
      <c r="P674" s="1">
        <v>9</v>
      </c>
      <c r="Q674" s="1">
        <v>107</v>
      </c>
      <c r="R674" s="1">
        <v>80</v>
      </c>
      <c r="S674" s="1">
        <v>11</v>
      </c>
      <c r="T674" s="1">
        <v>8</v>
      </c>
    </row>
    <row r="675" spans="11:20" ht="13.5">
      <c r="K675" s="10" t="s">
        <v>665</v>
      </c>
      <c r="L675" s="1">
        <v>8</v>
      </c>
      <c r="M675" s="1">
        <v>7</v>
      </c>
      <c r="N675" s="1">
        <v>8</v>
      </c>
      <c r="O675" s="1">
        <v>7</v>
      </c>
      <c r="P675" s="1">
        <v>9</v>
      </c>
      <c r="Q675" s="1">
        <v>116</v>
      </c>
      <c r="R675" s="1">
        <v>86</v>
      </c>
      <c r="S675" s="1">
        <v>11</v>
      </c>
      <c r="T675" s="1">
        <v>8</v>
      </c>
    </row>
    <row r="676" spans="11:20" ht="13.5">
      <c r="K676" s="10" t="s">
        <v>666</v>
      </c>
      <c r="L676" s="1">
        <v>9</v>
      </c>
      <c r="M676" s="1">
        <v>7</v>
      </c>
      <c r="N676" s="1">
        <v>8</v>
      </c>
      <c r="O676" s="1">
        <v>7</v>
      </c>
      <c r="P676" s="1">
        <v>10</v>
      </c>
      <c r="Q676" s="1">
        <v>124</v>
      </c>
      <c r="R676" s="1">
        <v>93</v>
      </c>
      <c r="S676" s="1">
        <v>12</v>
      </c>
      <c r="T676" s="1">
        <v>9</v>
      </c>
    </row>
    <row r="677" spans="11:20" ht="13.5">
      <c r="K677" s="10" t="s">
        <v>667</v>
      </c>
      <c r="L677" s="1">
        <v>9</v>
      </c>
      <c r="M677" s="1">
        <v>8</v>
      </c>
      <c r="N677" s="1">
        <v>9</v>
      </c>
      <c r="O677" s="1">
        <v>8</v>
      </c>
      <c r="P677" s="1">
        <v>11</v>
      </c>
      <c r="Q677" s="1">
        <v>133</v>
      </c>
      <c r="R677" s="1">
        <v>99</v>
      </c>
      <c r="S677" s="1">
        <v>13</v>
      </c>
      <c r="T677" s="1">
        <v>10</v>
      </c>
    </row>
    <row r="678" spans="11:20" ht="13.5">
      <c r="K678" s="10" t="s">
        <v>668</v>
      </c>
      <c r="L678" s="1">
        <v>10</v>
      </c>
      <c r="M678" s="1">
        <v>8</v>
      </c>
      <c r="N678" s="1">
        <v>9</v>
      </c>
      <c r="O678" s="1">
        <v>8</v>
      </c>
      <c r="P678" s="1">
        <v>11</v>
      </c>
      <c r="Q678" s="1">
        <v>141</v>
      </c>
      <c r="R678" s="1">
        <v>105</v>
      </c>
      <c r="S678" s="1">
        <v>14</v>
      </c>
      <c r="T678" s="1">
        <v>10</v>
      </c>
    </row>
    <row r="679" spans="11:20" ht="13.5">
      <c r="K679" s="10" t="s">
        <v>669</v>
      </c>
      <c r="L679" s="1">
        <v>10</v>
      </c>
      <c r="M679" s="1">
        <v>9</v>
      </c>
      <c r="N679" s="1">
        <v>10</v>
      </c>
      <c r="O679" s="1">
        <v>9</v>
      </c>
      <c r="P679" s="1">
        <v>12</v>
      </c>
      <c r="Q679" s="1">
        <v>150</v>
      </c>
      <c r="R679" s="1">
        <v>111</v>
      </c>
      <c r="S679" s="1">
        <v>15</v>
      </c>
      <c r="T679" s="1">
        <v>11</v>
      </c>
    </row>
    <row r="680" spans="11:20" ht="13.5">
      <c r="K680" s="10" t="s">
        <v>670</v>
      </c>
      <c r="L680" s="1">
        <v>11</v>
      </c>
      <c r="M680" s="1">
        <v>9</v>
      </c>
      <c r="N680" s="1">
        <v>10</v>
      </c>
      <c r="O680" s="1">
        <v>9</v>
      </c>
      <c r="P680" s="1">
        <v>13</v>
      </c>
      <c r="Q680" s="1">
        <v>159</v>
      </c>
      <c r="R680" s="1">
        <v>117</v>
      </c>
      <c r="S680" s="1">
        <v>15</v>
      </c>
      <c r="T680" s="1">
        <v>11</v>
      </c>
    </row>
    <row r="681" spans="11:20" ht="13.5">
      <c r="K681" s="10" t="s">
        <v>671</v>
      </c>
      <c r="L681" s="1">
        <v>12</v>
      </c>
      <c r="M681" s="1">
        <v>10</v>
      </c>
      <c r="N681" s="1">
        <v>11</v>
      </c>
      <c r="O681" s="1">
        <v>10</v>
      </c>
      <c r="P681" s="1">
        <v>13</v>
      </c>
      <c r="Q681" s="1">
        <v>168</v>
      </c>
      <c r="R681" s="1">
        <v>124</v>
      </c>
      <c r="S681" s="1">
        <v>16</v>
      </c>
      <c r="T681" s="1">
        <v>12</v>
      </c>
    </row>
    <row r="682" spans="11:20" ht="13.5">
      <c r="K682" s="10" t="s">
        <v>575</v>
      </c>
      <c r="L682" s="1">
        <v>1</v>
      </c>
      <c r="M682" s="1">
        <v>1</v>
      </c>
      <c r="N682" s="1">
        <v>0</v>
      </c>
      <c r="O682" s="1">
        <v>1</v>
      </c>
      <c r="P682" s="1">
        <v>2</v>
      </c>
      <c r="Q682" s="1">
        <v>7</v>
      </c>
      <c r="R682" s="1">
        <v>5</v>
      </c>
      <c r="S682" s="1">
        <v>1</v>
      </c>
      <c r="T682" s="1">
        <v>0</v>
      </c>
    </row>
    <row r="683" spans="11:20" ht="13.5">
      <c r="K683" s="10" t="s">
        <v>634</v>
      </c>
      <c r="L683" s="1">
        <v>2</v>
      </c>
      <c r="M683" s="1">
        <v>2</v>
      </c>
      <c r="N683" s="1">
        <v>2</v>
      </c>
      <c r="O683" s="1">
        <v>1</v>
      </c>
      <c r="P683" s="1">
        <v>3</v>
      </c>
      <c r="Q683" s="1">
        <v>14</v>
      </c>
      <c r="R683" s="1">
        <v>11</v>
      </c>
      <c r="S683" s="1">
        <v>2</v>
      </c>
      <c r="T683" s="1">
        <v>1</v>
      </c>
    </row>
    <row r="684" spans="11:20" ht="13.5">
      <c r="K684" s="10" t="s">
        <v>635</v>
      </c>
      <c r="L684" s="1">
        <v>3</v>
      </c>
      <c r="M684" s="1">
        <v>2</v>
      </c>
      <c r="N684" s="1">
        <v>2</v>
      </c>
      <c r="O684" s="1">
        <v>2</v>
      </c>
      <c r="P684" s="1">
        <v>4</v>
      </c>
      <c r="Q684" s="1">
        <v>21</v>
      </c>
      <c r="R684" s="1">
        <v>17</v>
      </c>
      <c r="S684" s="1">
        <v>3</v>
      </c>
      <c r="T684" s="1">
        <v>2</v>
      </c>
    </row>
    <row r="685" spans="11:20" ht="13.5">
      <c r="K685" s="10" t="s">
        <v>636</v>
      </c>
      <c r="L685" s="1">
        <v>3</v>
      </c>
      <c r="M685" s="1">
        <v>3</v>
      </c>
      <c r="N685" s="1">
        <v>3</v>
      </c>
      <c r="O685" s="1">
        <v>2</v>
      </c>
      <c r="P685" s="1">
        <v>4</v>
      </c>
      <c r="Q685" s="1">
        <v>28</v>
      </c>
      <c r="R685" s="1">
        <v>22</v>
      </c>
      <c r="S685" s="1">
        <v>3</v>
      </c>
      <c r="T685" s="1">
        <v>2</v>
      </c>
    </row>
    <row r="686" spans="11:20" ht="13.5">
      <c r="K686" s="10" t="s">
        <v>637</v>
      </c>
      <c r="L686" s="1">
        <v>4</v>
      </c>
      <c r="M686" s="1">
        <v>3</v>
      </c>
      <c r="N686" s="1">
        <v>3</v>
      </c>
      <c r="O686" s="1">
        <v>3</v>
      </c>
      <c r="P686" s="1">
        <v>5</v>
      </c>
      <c r="Q686" s="1">
        <v>35</v>
      </c>
      <c r="R686" s="1">
        <v>27</v>
      </c>
      <c r="S686" s="1">
        <v>4</v>
      </c>
      <c r="T686" s="1">
        <v>3</v>
      </c>
    </row>
    <row r="687" spans="11:20" ht="13.5">
      <c r="K687" s="10" t="s">
        <v>638</v>
      </c>
      <c r="L687" s="1">
        <v>4</v>
      </c>
      <c r="M687" s="1">
        <v>4</v>
      </c>
      <c r="N687" s="1">
        <v>4</v>
      </c>
      <c r="O687" s="1">
        <v>3</v>
      </c>
      <c r="P687" s="1">
        <v>6</v>
      </c>
      <c r="Q687" s="1">
        <v>42</v>
      </c>
      <c r="R687" s="1">
        <v>32</v>
      </c>
      <c r="S687" s="1">
        <v>4</v>
      </c>
      <c r="T687" s="1">
        <v>4</v>
      </c>
    </row>
    <row r="688" spans="11:20" ht="13.5">
      <c r="K688" s="10" t="s">
        <v>639</v>
      </c>
      <c r="L688" s="1">
        <v>5</v>
      </c>
      <c r="M688" s="1">
        <v>4</v>
      </c>
      <c r="N688" s="1">
        <v>4</v>
      </c>
      <c r="O688" s="1">
        <v>4</v>
      </c>
      <c r="P688" s="1">
        <v>6</v>
      </c>
      <c r="Q688" s="1">
        <v>49</v>
      </c>
      <c r="R688" s="1">
        <v>37</v>
      </c>
      <c r="S688" s="1">
        <v>5</v>
      </c>
      <c r="T688" s="1">
        <v>4</v>
      </c>
    </row>
    <row r="689" spans="11:20" ht="13.5">
      <c r="K689" s="10" t="s">
        <v>640</v>
      </c>
      <c r="L689" s="1">
        <v>5</v>
      </c>
      <c r="M689" s="1">
        <v>5</v>
      </c>
      <c r="N689" s="1">
        <v>5</v>
      </c>
      <c r="O689" s="1">
        <v>4</v>
      </c>
      <c r="P689" s="1">
        <v>7</v>
      </c>
      <c r="Q689" s="1">
        <v>56</v>
      </c>
      <c r="R689" s="1">
        <v>42</v>
      </c>
      <c r="S689" s="1">
        <v>6</v>
      </c>
      <c r="T689" s="1">
        <v>5</v>
      </c>
    </row>
    <row r="690" spans="11:20" ht="13.5">
      <c r="K690" s="10" t="s">
        <v>641</v>
      </c>
      <c r="L690" s="1">
        <v>6</v>
      </c>
      <c r="M690" s="1">
        <v>5</v>
      </c>
      <c r="N690" s="1">
        <v>5</v>
      </c>
      <c r="O690" s="1">
        <v>5</v>
      </c>
      <c r="P690" s="1">
        <v>8</v>
      </c>
      <c r="Q690" s="1">
        <v>63</v>
      </c>
      <c r="R690" s="1">
        <v>47</v>
      </c>
      <c r="S690" s="1">
        <v>6</v>
      </c>
      <c r="T690" s="1">
        <v>5</v>
      </c>
    </row>
    <row r="691" spans="11:20" ht="13.5">
      <c r="K691" s="10" t="s">
        <v>642</v>
      </c>
      <c r="L691" s="1">
        <v>7</v>
      </c>
      <c r="M691" s="1">
        <v>6</v>
      </c>
      <c r="N691" s="1">
        <v>6</v>
      </c>
      <c r="O691" s="1">
        <v>5</v>
      </c>
      <c r="P691" s="1">
        <v>8</v>
      </c>
      <c r="Q691" s="1">
        <v>70</v>
      </c>
      <c r="R691" s="1">
        <v>52</v>
      </c>
      <c r="S691" s="1">
        <v>7</v>
      </c>
      <c r="T691" s="1">
        <v>6</v>
      </c>
    </row>
    <row r="692" spans="11:20" ht="13.5">
      <c r="K692" s="10" t="s">
        <v>643</v>
      </c>
      <c r="L692" s="1">
        <v>8</v>
      </c>
      <c r="M692" s="1">
        <v>7</v>
      </c>
      <c r="N692" s="1">
        <v>7</v>
      </c>
      <c r="O692" s="1">
        <v>6</v>
      </c>
      <c r="P692" s="1">
        <v>9</v>
      </c>
      <c r="Q692" s="1">
        <v>77</v>
      </c>
      <c r="R692" s="1">
        <v>57</v>
      </c>
      <c r="S692" s="1">
        <v>8</v>
      </c>
      <c r="T692" s="1">
        <v>7</v>
      </c>
    </row>
    <row r="693" spans="11:20" ht="13.5">
      <c r="K693" s="10" t="s">
        <v>644</v>
      </c>
      <c r="L693" s="1">
        <v>8</v>
      </c>
      <c r="M693" s="1">
        <v>8</v>
      </c>
      <c r="N693" s="1">
        <v>7</v>
      </c>
      <c r="O693" s="1">
        <v>6</v>
      </c>
      <c r="P693" s="1">
        <v>10</v>
      </c>
      <c r="Q693" s="1">
        <v>84</v>
      </c>
      <c r="R693" s="1">
        <v>62</v>
      </c>
      <c r="S693" s="1">
        <v>8</v>
      </c>
      <c r="T693" s="1">
        <v>7</v>
      </c>
    </row>
    <row r="694" spans="11:20" ht="13.5">
      <c r="K694" s="10" t="s">
        <v>645</v>
      </c>
      <c r="L694" s="1">
        <v>9</v>
      </c>
      <c r="M694" s="1">
        <v>8</v>
      </c>
      <c r="N694" s="1">
        <v>8</v>
      </c>
      <c r="O694" s="1">
        <v>7</v>
      </c>
      <c r="P694" s="1">
        <v>10</v>
      </c>
      <c r="Q694" s="1">
        <v>91</v>
      </c>
      <c r="R694" s="1">
        <v>67</v>
      </c>
      <c r="S694" s="1">
        <v>9</v>
      </c>
      <c r="T694" s="1">
        <v>8</v>
      </c>
    </row>
    <row r="695" spans="11:20" ht="13.5">
      <c r="K695" s="10" t="s">
        <v>646</v>
      </c>
      <c r="L695" s="1">
        <v>9</v>
      </c>
      <c r="M695" s="1">
        <v>9</v>
      </c>
      <c r="N695" s="1">
        <v>8</v>
      </c>
      <c r="O695" s="1">
        <v>7</v>
      </c>
      <c r="P695" s="1">
        <v>11</v>
      </c>
      <c r="Q695" s="1">
        <v>98</v>
      </c>
      <c r="R695" s="1">
        <v>72</v>
      </c>
      <c r="S695" s="1">
        <v>10</v>
      </c>
      <c r="T695" s="1">
        <v>8</v>
      </c>
    </row>
    <row r="696" spans="11:20" ht="13.5">
      <c r="K696" s="10" t="s">
        <v>647</v>
      </c>
      <c r="L696" s="1">
        <v>10</v>
      </c>
      <c r="M696" s="1">
        <v>9</v>
      </c>
      <c r="N696" s="1">
        <v>9</v>
      </c>
      <c r="O696" s="1">
        <v>8</v>
      </c>
      <c r="P696" s="1">
        <v>12</v>
      </c>
      <c r="Q696" s="1">
        <v>105</v>
      </c>
      <c r="R696" s="1">
        <v>77</v>
      </c>
      <c r="S696" s="1">
        <v>10</v>
      </c>
      <c r="T696" s="1">
        <v>9</v>
      </c>
    </row>
    <row r="697" spans="11:20" ht="13.5">
      <c r="K697" s="10" t="s">
        <v>648</v>
      </c>
      <c r="L697" s="1">
        <v>10</v>
      </c>
      <c r="M697" s="1">
        <v>10</v>
      </c>
      <c r="N697" s="1">
        <v>9</v>
      </c>
      <c r="O697" s="1">
        <v>8</v>
      </c>
      <c r="P697" s="1">
        <v>12</v>
      </c>
      <c r="Q697" s="1">
        <v>112</v>
      </c>
      <c r="R697" s="1">
        <v>82</v>
      </c>
      <c r="S697" s="1">
        <v>11</v>
      </c>
      <c r="T697" s="1">
        <v>10</v>
      </c>
    </row>
    <row r="698" spans="11:20" ht="13.5">
      <c r="K698" s="10" t="s">
        <v>649</v>
      </c>
      <c r="L698" s="1">
        <v>11</v>
      </c>
      <c r="M698" s="1">
        <v>10</v>
      </c>
      <c r="N698" s="1">
        <v>10</v>
      </c>
      <c r="O698" s="1">
        <v>9</v>
      </c>
      <c r="P698" s="1">
        <v>13</v>
      </c>
      <c r="Q698" s="1">
        <v>119</v>
      </c>
      <c r="R698" s="1">
        <v>87</v>
      </c>
      <c r="S698" s="1">
        <v>12</v>
      </c>
      <c r="T698" s="1">
        <v>10</v>
      </c>
    </row>
    <row r="699" spans="11:20" ht="13.5">
      <c r="K699" s="10" t="s">
        <v>650</v>
      </c>
      <c r="L699" s="1">
        <v>11</v>
      </c>
      <c r="M699" s="1">
        <v>11</v>
      </c>
      <c r="N699" s="1">
        <v>10</v>
      </c>
      <c r="O699" s="1">
        <v>9</v>
      </c>
      <c r="P699" s="1">
        <v>14</v>
      </c>
      <c r="Q699" s="1">
        <v>126</v>
      </c>
      <c r="R699" s="1">
        <v>92</v>
      </c>
      <c r="S699" s="1">
        <v>12</v>
      </c>
      <c r="T699" s="1">
        <v>11</v>
      </c>
    </row>
    <row r="700" spans="11:20" ht="13.5">
      <c r="K700" s="10" t="s">
        <v>651</v>
      </c>
      <c r="L700" s="1">
        <v>12</v>
      </c>
      <c r="M700" s="1">
        <v>11</v>
      </c>
      <c r="N700" s="1">
        <v>11</v>
      </c>
      <c r="O700" s="1">
        <v>10</v>
      </c>
      <c r="P700" s="1">
        <v>15</v>
      </c>
      <c r="Q700" s="1">
        <v>133</v>
      </c>
      <c r="R700" s="1">
        <v>97</v>
      </c>
      <c r="S700" s="1">
        <v>13</v>
      </c>
      <c r="T700" s="1">
        <v>11</v>
      </c>
    </row>
    <row r="701" spans="11:20" ht="13.5">
      <c r="K701" s="10" t="s">
        <v>652</v>
      </c>
      <c r="L701" s="1">
        <v>13</v>
      </c>
      <c r="M701" s="1">
        <v>12</v>
      </c>
      <c r="N701" s="1">
        <v>12</v>
      </c>
      <c r="O701" s="1">
        <v>10</v>
      </c>
      <c r="P701" s="1">
        <v>16</v>
      </c>
      <c r="Q701" s="1">
        <v>140</v>
      </c>
      <c r="R701" s="1">
        <v>102</v>
      </c>
      <c r="S701" s="1">
        <v>14</v>
      </c>
      <c r="T701" s="1">
        <v>12</v>
      </c>
    </row>
    <row r="702" spans="11:20" ht="13.5">
      <c r="K702" s="10" t="s">
        <v>576</v>
      </c>
      <c r="L702" s="1">
        <v>0</v>
      </c>
      <c r="M702" s="1">
        <v>0</v>
      </c>
      <c r="N702" s="1">
        <v>1</v>
      </c>
      <c r="O702" s="1">
        <v>1</v>
      </c>
      <c r="P702" s="1">
        <v>0</v>
      </c>
      <c r="Q702" s="1">
        <v>4</v>
      </c>
      <c r="R702" s="1">
        <v>8</v>
      </c>
      <c r="S702" s="1">
        <v>1</v>
      </c>
      <c r="T702" s="1">
        <v>1</v>
      </c>
    </row>
    <row r="703" spans="11:20" ht="13.5">
      <c r="K703" s="10" t="s">
        <v>615</v>
      </c>
      <c r="L703" s="1">
        <v>1</v>
      </c>
      <c r="M703" s="1">
        <v>1</v>
      </c>
      <c r="N703" s="1">
        <v>2</v>
      </c>
      <c r="O703" s="1">
        <v>1</v>
      </c>
      <c r="P703" s="1">
        <v>1</v>
      </c>
      <c r="Q703" s="1">
        <v>9</v>
      </c>
      <c r="R703" s="1">
        <v>16</v>
      </c>
      <c r="S703" s="1">
        <v>2</v>
      </c>
      <c r="T703" s="1">
        <v>2</v>
      </c>
    </row>
    <row r="704" spans="11:20" ht="13.5">
      <c r="K704" s="10" t="s">
        <v>616</v>
      </c>
      <c r="L704" s="1">
        <v>2</v>
      </c>
      <c r="M704" s="1">
        <v>1</v>
      </c>
      <c r="N704" s="1">
        <v>2</v>
      </c>
      <c r="O704" s="1">
        <v>2</v>
      </c>
      <c r="P704" s="1">
        <v>2</v>
      </c>
      <c r="Q704" s="1">
        <v>15</v>
      </c>
      <c r="R704" s="1">
        <v>24</v>
      </c>
      <c r="S704" s="1">
        <v>3</v>
      </c>
      <c r="T704" s="1">
        <v>3</v>
      </c>
    </row>
    <row r="705" spans="11:20" ht="13.5">
      <c r="K705" s="10" t="s">
        <v>617</v>
      </c>
      <c r="L705" s="1">
        <v>3</v>
      </c>
      <c r="M705" s="1">
        <v>2</v>
      </c>
      <c r="N705" s="1">
        <v>3</v>
      </c>
      <c r="O705" s="1">
        <v>2</v>
      </c>
      <c r="P705" s="1">
        <v>3</v>
      </c>
      <c r="Q705" s="1">
        <v>21</v>
      </c>
      <c r="R705" s="1">
        <v>32</v>
      </c>
      <c r="S705" s="1">
        <v>3</v>
      </c>
      <c r="T705" s="1">
        <v>3</v>
      </c>
    </row>
    <row r="706" spans="11:20" ht="13.5">
      <c r="K706" s="10" t="s">
        <v>618</v>
      </c>
      <c r="L706" s="1">
        <v>3</v>
      </c>
      <c r="M706" s="1">
        <v>2</v>
      </c>
      <c r="N706" s="1">
        <v>3</v>
      </c>
      <c r="O706" s="1">
        <v>3</v>
      </c>
      <c r="P706" s="1">
        <v>3</v>
      </c>
      <c r="Q706" s="1">
        <v>27</v>
      </c>
      <c r="R706" s="1">
        <v>40</v>
      </c>
      <c r="S706" s="1">
        <v>4</v>
      </c>
      <c r="T706" s="1">
        <v>4</v>
      </c>
    </row>
    <row r="707" spans="11:20" ht="13.5">
      <c r="K707" s="10" t="s">
        <v>619</v>
      </c>
      <c r="L707" s="1">
        <v>4</v>
      </c>
      <c r="M707" s="1">
        <v>3</v>
      </c>
      <c r="N707" s="1">
        <v>4</v>
      </c>
      <c r="O707" s="1">
        <v>3</v>
      </c>
      <c r="P707" s="1">
        <v>4</v>
      </c>
      <c r="Q707" s="1">
        <v>33</v>
      </c>
      <c r="R707" s="1">
        <v>48</v>
      </c>
      <c r="S707" s="1">
        <v>4</v>
      </c>
      <c r="T707" s="1">
        <v>4</v>
      </c>
    </row>
    <row r="708" spans="11:20" ht="13.5">
      <c r="K708" s="10" t="s">
        <v>620</v>
      </c>
      <c r="L708" s="1">
        <v>5</v>
      </c>
      <c r="M708" s="1">
        <v>3</v>
      </c>
      <c r="N708" s="1">
        <v>4</v>
      </c>
      <c r="O708" s="1">
        <v>4</v>
      </c>
      <c r="P708" s="1">
        <v>4</v>
      </c>
      <c r="Q708" s="1">
        <v>39</v>
      </c>
      <c r="R708" s="1">
        <v>56</v>
      </c>
      <c r="S708" s="1">
        <v>5</v>
      </c>
      <c r="T708" s="1">
        <v>5</v>
      </c>
    </row>
    <row r="709" spans="11:20" ht="13.5">
      <c r="K709" s="10" t="s">
        <v>621</v>
      </c>
      <c r="L709" s="1">
        <v>5</v>
      </c>
      <c r="M709" s="1">
        <v>4</v>
      </c>
      <c r="N709" s="1">
        <v>5</v>
      </c>
      <c r="O709" s="1">
        <v>4</v>
      </c>
      <c r="P709" s="1">
        <v>5</v>
      </c>
      <c r="Q709" s="1">
        <v>45</v>
      </c>
      <c r="R709" s="1">
        <v>64</v>
      </c>
      <c r="S709" s="1">
        <v>6</v>
      </c>
      <c r="T709" s="1">
        <v>6</v>
      </c>
    </row>
    <row r="710" spans="11:20" ht="13.5">
      <c r="K710" s="10" t="s">
        <v>622</v>
      </c>
      <c r="L710" s="1">
        <v>6</v>
      </c>
      <c r="M710" s="1">
        <v>4</v>
      </c>
      <c r="N710" s="1">
        <v>5</v>
      </c>
      <c r="O710" s="1">
        <v>5</v>
      </c>
      <c r="P710" s="1">
        <v>6</v>
      </c>
      <c r="Q710" s="1">
        <v>52</v>
      </c>
      <c r="R710" s="1">
        <v>72</v>
      </c>
      <c r="S710" s="1">
        <v>6</v>
      </c>
      <c r="T710" s="1">
        <v>6</v>
      </c>
    </row>
    <row r="711" spans="11:20" ht="13.5">
      <c r="K711" s="10" t="s">
        <v>623</v>
      </c>
      <c r="L711" s="1">
        <v>7</v>
      </c>
      <c r="M711" s="1">
        <v>5</v>
      </c>
      <c r="N711" s="1">
        <v>6</v>
      </c>
      <c r="O711" s="1">
        <v>6</v>
      </c>
      <c r="P711" s="1">
        <v>7</v>
      </c>
      <c r="Q711" s="1">
        <v>59</v>
      </c>
      <c r="R711" s="1">
        <v>80</v>
      </c>
      <c r="S711" s="1">
        <v>7</v>
      </c>
      <c r="T711" s="1">
        <v>7</v>
      </c>
    </row>
    <row r="712" spans="11:20" ht="13.5">
      <c r="K712" s="10" t="s">
        <v>624</v>
      </c>
      <c r="L712" s="1">
        <v>7</v>
      </c>
      <c r="M712" s="1">
        <v>6</v>
      </c>
      <c r="N712" s="1">
        <v>7</v>
      </c>
      <c r="O712" s="1">
        <v>7</v>
      </c>
      <c r="P712" s="1">
        <v>8</v>
      </c>
      <c r="Q712" s="1">
        <v>65</v>
      </c>
      <c r="R712" s="1">
        <v>88</v>
      </c>
      <c r="S712" s="1">
        <v>8</v>
      </c>
      <c r="T712" s="1">
        <v>8</v>
      </c>
    </row>
    <row r="713" spans="11:20" ht="13.5">
      <c r="K713" s="10" t="s">
        <v>625</v>
      </c>
      <c r="L713" s="1">
        <v>8</v>
      </c>
      <c r="M713" s="1">
        <v>7</v>
      </c>
      <c r="N713" s="1">
        <v>7</v>
      </c>
      <c r="O713" s="1">
        <v>7</v>
      </c>
      <c r="P713" s="1">
        <v>8</v>
      </c>
      <c r="Q713" s="1">
        <v>71</v>
      </c>
      <c r="R713" s="1">
        <v>96</v>
      </c>
      <c r="S713" s="1">
        <v>8</v>
      </c>
      <c r="T713" s="1">
        <v>8</v>
      </c>
    </row>
    <row r="714" spans="11:20" ht="13.5">
      <c r="K714" s="10" t="s">
        <v>626</v>
      </c>
      <c r="L714" s="1">
        <v>8</v>
      </c>
      <c r="M714" s="1">
        <v>7</v>
      </c>
      <c r="N714" s="1">
        <v>8</v>
      </c>
      <c r="O714" s="1">
        <v>8</v>
      </c>
      <c r="P714" s="1">
        <v>9</v>
      </c>
      <c r="Q714" s="1">
        <v>77</v>
      </c>
      <c r="R714" s="1">
        <v>104</v>
      </c>
      <c r="S714" s="1">
        <v>9</v>
      </c>
      <c r="T714" s="1">
        <v>9</v>
      </c>
    </row>
    <row r="715" spans="11:20" ht="13.5">
      <c r="K715" s="10" t="s">
        <v>627</v>
      </c>
      <c r="L715" s="1">
        <v>9</v>
      </c>
      <c r="M715" s="1">
        <v>8</v>
      </c>
      <c r="N715" s="1">
        <v>8</v>
      </c>
      <c r="O715" s="1">
        <v>8</v>
      </c>
      <c r="P715" s="1">
        <v>9</v>
      </c>
      <c r="Q715" s="1">
        <v>83</v>
      </c>
      <c r="R715" s="1">
        <v>112</v>
      </c>
      <c r="S715" s="1">
        <v>10</v>
      </c>
      <c r="T715" s="1">
        <v>10</v>
      </c>
    </row>
    <row r="716" spans="11:20" ht="13.5">
      <c r="K716" s="10" t="s">
        <v>628</v>
      </c>
      <c r="L716" s="1">
        <v>9</v>
      </c>
      <c r="M716" s="1">
        <v>8</v>
      </c>
      <c r="N716" s="1">
        <v>9</v>
      </c>
      <c r="O716" s="1">
        <v>9</v>
      </c>
      <c r="P716" s="1">
        <v>10</v>
      </c>
      <c r="Q716" s="1">
        <v>89</v>
      </c>
      <c r="R716" s="1">
        <v>120</v>
      </c>
      <c r="S716" s="1">
        <v>10</v>
      </c>
      <c r="T716" s="1">
        <v>10</v>
      </c>
    </row>
    <row r="717" spans="11:20" ht="13.5">
      <c r="K717" s="10" t="s">
        <v>629</v>
      </c>
      <c r="L717" s="1">
        <v>10</v>
      </c>
      <c r="M717" s="1">
        <v>9</v>
      </c>
      <c r="N717" s="1">
        <v>9</v>
      </c>
      <c r="O717" s="1">
        <v>9</v>
      </c>
      <c r="P717" s="1">
        <v>10</v>
      </c>
      <c r="Q717" s="1">
        <v>95</v>
      </c>
      <c r="R717" s="1">
        <v>128</v>
      </c>
      <c r="S717" s="1">
        <v>11</v>
      </c>
      <c r="T717" s="1">
        <v>11</v>
      </c>
    </row>
    <row r="718" spans="11:20" ht="13.5">
      <c r="K718" s="10" t="s">
        <v>630</v>
      </c>
      <c r="L718" s="1">
        <v>10</v>
      </c>
      <c r="M718" s="1">
        <v>9</v>
      </c>
      <c r="N718" s="1">
        <v>10</v>
      </c>
      <c r="O718" s="1">
        <v>10</v>
      </c>
      <c r="P718" s="1">
        <v>11</v>
      </c>
      <c r="Q718" s="1">
        <v>101</v>
      </c>
      <c r="R718" s="1">
        <v>136</v>
      </c>
      <c r="S718" s="1">
        <v>12</v>
      </c>
      <c r="T718" s="1">
        <v>12</v>
      </c>
    </row>
    <row r="719" spans="11:20" ht="13.5">
      <c r="K719" s="10" t="s">
        <v>631</v>
      </c>
      <c r="L719" s="1">
        <v>11</v>
      </c>
      <c r="M719" s="1">
        <v>10</v>
      </c>
      <c r="N719" s="1">
        <v>10</v>
      </c>
      <c r="O719" s="1">
        <v>10</v>
      </c>
      <c r="P719" s="1">
        <v>12</v>
      </c>
      <c r="Q719" s="1">
        <v>107</v>
      </c>
      <c r="R719" s="1">
        <v>144</v>
      </c>
      <c r="S719" s="1">
        <v>12</v>
      </c>
      <c r="T719" s="1">
        <v>12</v>
      </c>
    </row>
    <row r="720" spans="11:20" ht="13.5">
      <c r="K720" s="10" t="s">
        <v>632</v>
      </c>
      <c r="L720" s="1">
        <v>11</v>
      </c>
      <c r="M720" s="1">
        <v>10</v>
      </c>
      <c r="N720" s="1">
        <v>11</v>
      </c>
      <c r="O720" s="1">
        <v>11</v>
      </c>
      <c r="P720" s="1">
        <v>13</v>
      </c>
      <c r="Q720" s="1">
        <v>113</v>
      </c>
      <c r="R720" s="1">
        <v>152</v>
      </c>
      <c r="S720" s="1">
        <v>13</v>
      </c>
      <c r="T720" s="1">
        <v>13</v>
      </c>
    </row>
    <row r="721" spans="11:20" ht="13.5">
      <c r="K721" s="10" t="s">
        <v>633</v>
      </c>
      <c r="L721" s="1">
        <v>12</v>
      </c>
      <c r="M721" s="1">
        <v>11</v>
      </c>
      <c r="N721" s="1">
        <v>12</v>
      </c>
      <c r="O721" s="1">
        <v>12</v>
      </c>
      <c r="P721" s="1">
        <v>14</v>
      </c>
      <c r="Q721" s="1">
        <v>119</v>
      </c>
      <c r="R721" s="1">
        <v>160</v>
      </c>
      <c r="S721" s="1">
        <v>14</v>
      </c>
      <c r="T721" s="1">
        <v>14</v>
      </c>
    </row>
    <row r="722" spans="11:20" ht="13.5">
      <c r="K722" s="10" t="s">
        <v>1214</v>
      </c>
      <c r="L722" s="1">
        <v>1</v>
      </c>
      <c r="M722" s="1">
        <v>1</v>
      </c>
      <c r="N722" s="1">
        <v>1</v>
      </c>
      <c r="O722" s="1">
        <v>0</v>
      </c>
      <c r="P722" s="1">
        <v>1</v>
      </c>
      <c r="Q722" s="1">
        <v>5</v>
      </c>
      <c r="R722" s="1">
        <v>5</v>
      </c>
      <c r="S722" s="1">
        <v>0</v>
      </c>
      <c r="T722" s="1">
        <v>0</v>
      </c>
    </row>
    <row r="723" spans="11:20" ht="13.5">
      <c r="K723" s="10" t="s">
        <v>1219</v>
      </c>
      <c r="L723" s="1">
        <v>2</v>
      </c>
      <c r="M723" s="1">
        <v>2</v>
      </c>
      <c r="N723" s="1">
        <v>2</v>
      </c>
      <c r="O723" s="1">
        <v>1</v>
      </c>
      <c r="P723" s="1">
        <v>2</v>
      </c>
      <c r="Q723" s="1">
        <v>11</v>
      </c>
      <c r="R723" s="1">
        <v>10</v>
      </c>
      <c r="S723" s="1">
        <v>0</v>
      </c>
      <c r="T723" s="1">
        <v>0</v>
      </c>
    </row>
    <row r="724" spans="11:20" ht="13.5">
      <c r="K724" s="10" t="s">
        <v>1220</v>
      </c>
      <c r="L724" s="1">
        <v>3</v>
      </c>
      <c r="M724" s="1">
        <v>2</v>
      </c>
      <c r="N724" s="1">
        <v>2</v>
      </c>
      <c r="O724" s="1">
        <v>2</v>
      </c>
      <c r="P724" s="1">
        <v>2</v>
      </c>
      <c r="Q724" s="1">
        <v>16</v>
      </c>
      <c r="R724" s="1">
        <v>14</v>
      </c>
      <c r="S724" s="1">
        <v>1</v>
      </c>
      <c r="T724" s="1">
        <v>1</v>
      </c>
    </row>
    <row r="725" spans="11:20" ht="13.5">
      <c r="K725" s="10" t="s">
        <v>1221</v>
      </c>
      <c r="L725" s="1">
        <v>3</v>
      </c>
      <c r="M725" s="1">
        <v>3</v>
      </c>
      <c r="N725" s="1">
        <v>3</v>
      </c>
      <c r="O725" s="1">
        <v>2</v>
      </c>
      <c r="P725" s="1">
        <v>3</v>
      </c>
      <c r="Q725" s="1">
        <v>21</v>
      </c>
      <c r="R725" s="1">
        <v>19</v>
      </c>
      <c r="S725" s="1">
        <v>2</v>
      </c>
      <c r="T725" s="1">
        <v>2</v>
      </c>
    </row>
    <row r="726" spans="11:20" ht="13.5">
      <c r="K726" s="10" t="s">
        <v>1222</v>
      </c>
      <c r="L726" s="1">
        <v>4</v>
      </c>
      <c r="M726" s="1">
        <v>3</v>
      </c>
      <c r="N726" s="1">
        <v>3</v>
      </c>
      <c r="O726" s="1">
        <v>3</v>
      </c>
      <c r="P726" s="1">
        <v>3</v>
      </c>
      <c r="Q726" s="1">
        <v>26</v>
      </c>
      <c r="R726" s="1">
        <v>24</v>
      </c>
      <c r="S726" s="1">
        <v>3</v>
      </c>
      <c r="T726" s="1">
        <v>3</v>
      </c>
    </row>
    <row r="727" spans="11:20" ht="13.5">
      <c r="K727" s="10" t="s">
        <v>1223</v>
      </c>
      <c r="L727" s="1">
        <v>4</v>
      </c>
      <c r="M727" s="1">
        <v>4</v>
      </c>
      <c r="N727" s="1">
        <v>4</v>
      </c>
      <c r="O727" s="1">
        <v>3</v>
      </c>
      <c r="P727" s="1">
        <v>4</v>
      </c>
      <c r="Q727" s="1">
        <v>32</v>
      </c>
      <c r="R727" s="1">
        <v>28</v>
      </c>
      <c r="S727" s="1">
        <v>3</v>
      </c>
      <c r="T727" s="1">
        <v>3</v>
      </c>
    </row>
    <row r="728" spans="11:20" ht="13.5">
      <c r="K728" s="10" t="s">
        <v>1224</v>
      </c>
      <c r="L728" s="1">
        <v>5</v>
      </c>
      <c r="M728" s="1">
        <v>4</v>
      </c>
      <c r="N728" s="1">
        <v>4</v>
      </c>
      <c r="O728" s="1">
        <v>4</v>
      </c>
      <c r="P728" s="1">
        <v>5</v>
      </c>
      <c r="Q728" s="1">
        <v>37</v>
      </c>
      <c r="R728" s="1">
        <v>33</v>
      </c>
      <c r="S728" s="1">
        <v>4</v>
      </c>
      <c r="T728" s="1">
        <v>4</v>
      </c>
    </row>
    <row r="729" spans="11:20" ht="13.5">
      <c r="K729" s="10" t="s">
        <v>1225</v>
      </c>
      <c r="L729" s="1">
        <v>5</v>
      </c>
      <c r="M729" s="1">
        <v>5</v>
      </c>
      <c r="N729" s="1">
        <v>5</v>
      </c>
      <c r="O729" s="1">
        <v>4</v>
      </c>
      <c r="P729" s="1">
        <v>6</v>
      </c>
      <c r="Q729" s="1">
        <v>42</v>
      </c>
      <c r="R729" s="1">
        <v>38</v>
      </c>
      <c r="S729" s="1">
        <v>5</v>
      </c>
      <c r="T729" s="1">
        <v>5</v>
      </c>
    </row>
    <row r="730" spans="11:20" ht="13.5">
      <c r="K730" s="10" t="s">
        <v>1226</v>
      </c>
      <c r="L730" s="1">
        <v>6</v>
      </c>
      <c r="M730" s="1">
        <v>5</v>
      </c>
      <c r="N730" s="1">
        <v>5</v>
      </c>
      <c r="O730" s="1">
        <v>5</v>
      </c>
      <c r="P730" s="1">
        <v>7</v>
      </c>
      <c r="Q730" s="1">
        <v>47</v>
      </c>
      <c r="R730" s="1">
        <v>42</v>
      </c>
      <c r="S730" s="1">
        <v>6</v>
      </c>
      <c r="T730" s="1">
        <v>6</v>
      </c>
    </row>
    <row r="731" spans="11:20" ht="13.5">
      <c r="K731" s="10" t="s">
        <v>1227</v>
      </c>
      <c r="L731" s="1">
        <v>6</v>
      </c>
      <c r="M731" s="1">
        <v>6</v>
      </c>
      <c r="N731" s="1">
        <v>6</v>
      </c>
      <c r="O731" s="1">
        <v>5</v>
      </c>
      <c r="P731" s="1">
        <v>8</v>
      </c>
      <c r="Q731" s="1">
        <v>53</v>
      </c>
      <c r="R731" s="1">
        <v>47</v>
      </c>
      <c r="S731" s="1">
        <v>6</v>
      </c>
      <c r="T731" s="1">
        <v>6</v>
      </c>
    </row>
    <row r="732" spans="11:20" ht="13.5">
      <c r="K732" s="10" t="s">
        <v>1228</v>
      </c>
      <c r="L732" s="1">
        <v>7</v>
      </c>
      <c r="M732" s="1">
        <v>6</v>
      </c>
      <c r="N732" s="1">
        <v>6</v>
      </c>
      <c r="O732" s="1">
        <v>6</v>
      </c>
      <c r="P732" s="1">
        <v>9</v>
      </c>
      <c r="Q732" s="1">
        <v>58</v>
      </c>
      <c r="R732" s="1">
        <v>52</v>
      </c>
      <c r="S732" s="1">
        <v>7</v>
      </c>
      <c r="T732" s="1">
        <v>7</v>
      </c>
    </row>
    <row r="733" spans="11:20" ht="13.5">
      <c r="K733" s="10" t="s">
        <v>1229</v>
      </c>
      <c r="L733" s="1">
        <v>7</v>
      </c>
      <c r="M733" s="1">
        <v>7</v>
      </c>
      <c r="N733" s="1">
        <v>7</v>
      </c>
      <c r="O733" s="1">
        <v>6</v>
      </c>
      <c r="P733" s="1">
        <v>9</v>
      </c>
      <c r="Q733" s="1">
        <v>63</v>
      </c>
      <c r="R733" s="1">
        <v>56</v>
      </c>
      <c r="S733" s="1">
        <v>8</v>
      </c>
      <c r="T733" s="1">
        <v>8</v>
      </c>
    </row>
    <row r="734" spans="11:20" ht="13.5">
      <c r="K734" s="10" t="s">
        <v>1230</v>
      </c>
      <c r="L734" s="1">
        <v>8</v>
      </c>
      <c r="M734" s="1">
        <v>7</v>
      </c>
      <c r="N734" s="1">
        <v>7</v>
      </c>
      <c r="O734" s="1">
        <v>7</v>
      </c>
      <c r="P734" s="1">
        <v>10</v>
      </c>
      <c r="Q734" s="1">
        <v>68</v>
      </c>
      <c r="R734" s="1">
        <v>61</v>
      </c>
      <c r="S734" s="1">
        <v>9</v>
      </c>
      <c r="T734" s="1">
        <v>9</v>
      </c>
    </row>
    <row r="735" spans="11:20" ht="13.5">
      <c r="K735" s="10" t="s">
        <v>1231</v>
      </c>
      <c r="L735" s="1">
        <v>9</v>
      </c>
      <c r="M735" s="1">
        <v>8</v>
      </c>
      <c r="N735" s="1">
        <v>8</v>
      </c>
      <c r="O735" s="1">
        <v>7</v>
      </c>
      <c r="P735" s="1">
        <v>11</v>
      </c>
      <c r="Q735" s="1">
        <v>74</v>
      </c>
      <c r="R735" s="1">
        <v>66</v>
      </c>
      <c r="S735" s="1">
        <v>9</v>
      </c>
      <c r="T735" s="1">
        <v>9</v>
      </c>
    </row>
    <row r="736" spans="11:20" ht="13.5">
      <c r="K736" s="10" t="s">
        <v>1232</v>
      </c>
      <c r="L736" s="1">
        <v>9</v>
      </c>
      <c r="M736" s="1">
        <v>8</v>
      </c>
      <c r="N736" s="1">
        <v>8</v>
      </c>
      <c r="O736" s="1">
        <v>8</v>
      </c>
      <c r="P736" s="1">
        <v>12</v>
      </c>
      <c r="Q736" s="1">
        <v>79</v>
      </c>
      <c r="R736" s="1">
        <v>70</v>
      </c>
      <c r="S736" s="1">
        <v>10</v>
      </c>
      <c r="T736" s="1">
        <v>10</v>
      </c>
    </row>
    <row r="737" spans="11:20" ht="13.5">
      <c r="K737" s="10" t="s">
        <v>1233</v>
      </c>
      <c r="L737" s="1">
        <v>9</v>
      </c>
      <c r="M737" s="1">
        <v>9</v>
      </c>
      <c r="N737" s="1">
        <v>9</v>
      </c>
      <c r="O737" s="1">
        <v>8</v>
      </c>
      <c r="P737" s="1">
        <v>12</v>
      </c>
      <c r="Q737" s="1">
        <v>84</v>
      </c>
      <c r="R737" s="1">
        <v>75</v>
      </c>
      <c r="S737" s="1">
        <v>11</v>
      </c>
      <c r="T737" s="1">
        <v>11</v>
      </c>
    </row>
    <row r="738" spans="11:20" ht="13.5">
      <c r="K738" s="10" t="s">
        <v>1234</v>
      </c>
      <c r="L738" s="1">
        <v>10</v>
      </c>
      <c r="M738" s="1">
        <v>9</v>
      </c>
      <c r="N738" s="1">
        <v>9</v>
      </c>
      <c r="O738" s="1">
        <v>9</v>
      </c>
      <c r="P738" s="1">
        <v>13</v>
      </c>
      <c r="Q738" s="1">
        <v>89</v>
      </c>
      <c r="R738" s="1">
        <v>80</v>
      </c>
      <c r="S738" s="1">
        <v>12</v>
      </c>
      <c r="T738" s="1">
        <v>12</v>
      </c>
    </row>
    <row r="739" spans="11:20" ht="13.5">
      <c r="K739" s="10" t="s">
        <v>1235</v>
      </c>
      <c r="L739" s="1">
        <v>10</v>
      </c>
      <c r="M739" s="1">
        <v>10</v>
      </c>
      <c r="N739" s="1">
        <v>10</v>
      </c>
      <c r="O739" s="1">
        <v>9</v>
      </c>
      <c r="P739" s="1">
        <v>14</v>
      </c>
      <c r="Q739" s="1">
        <v>95</v>
      </c>
      <c r="R739" s="1">
        <v>84</v>
      </c>
      <c r="S739" s="1">
        <v>12</v>
      </c>
      <c r="T739" s="1">
        <v>12</v>
      </c>
    </row>
    <row r="740" spans="11:20" ht="13.5">
      <c r="K740" s="10" t="s">
        <v>1236</v>
      </c>
      <c r="L740" s="1">
        <v>11</v>
      </c>
      <c r="M740" s="1">
        <v>10</v>
      </c>
      <c r="N740" s="1">
        <v>10</v>
      </c>
      <c r="O740" s="1">
        <v>10</v>
      </c>
      <c r="P740" s="1">
        <v>15</v>
      </c>
      <c r="Q740" s="1">
        <v>100</v>
      </c>
      <c r="R740" s="1">
        <v>89</v>
      </c>
      <c r="S740" s="1">
        <v>13</v>
      </c>
      <c r="T740" s="1">
        <v>13</v>
      </c>
    </row>
    <row r="741" spans="11:20" ht="13.5">
      <c r="K741" s="10" t="s">
        <v>1237</v>
      </c>
      <c r="L741" s="1">
        <v>11</v>
      </c>
      <c r="M741" s="1">
        <v>11</v>
      </c>
      <c r="N741" s="1">
        <v>11</v>
      </c>
      <c r="O741" s="1">
        <v>10</v>
      </c>
      <c r="P741" s="1">
        <v>15</v>
      </c>
      <c r="Q741" s="1">
        <v>105</v>
      </c>
      <c r="R741" s="1">
        <v>94</v>
      </c>
      <c r="S741" s="1">
        <v>14</v>
      </c>
      <c r="T741" s="1">
        <v>14</v>
      </c>
    </row>
    <row r="742" spans="11:20" ht="13.5">
      <c r="K742" s="10" t="s">
        <v>1215</v>
      </c>
      <c r="L742" s="1">
        <v>0</v>
      </c>
      <c r="M742" s="1">
        <v>0</v>
      </c>
      <c r="N742" s="1">
        <v>1</v>
      </c>
      <c r="O742" s="1">
        <v>1</v>
      </c>
      <c r="P742" s="1">
        <v>1</v>
      </c>
      <c r="Q742" s="1">
        <v>5</v>
      </c>
      <c r="R742" s="1">
        <v>6</v>
      </c>
      <c r="S742" s="1">
        <v>0</v>
      </c>
      <c r="T742" s="1">
        <v>1</v>
      </c>
    </row>
    <row r="743" spans="11:20" ht="13.5">
      <c r="K743" s="10" t="s">
        <v>1238</v>
      </c>
      <c r="L743" s="1">
        <v>1</v>
      </c>
      <c r="M743" s="1">
        <v>1</v>
      </c>
      <c r="N743" s="1">
        <v>2</v>
      </c>
      <c r="O743" s="1">
        <v>1</v>
      </c>
      <c r="P743" s="1">
        <v>2</v>
      </c>
      <c r="Q743" s="1">
        <v>11</v>
      </c>
      <c r="R743" s="1">
        <v>13</v>
      </c>
      <c r="S743" s="1">
        <v>0</v>
      </c>
      <c r="T743" s="1">
        <v>2</v>
      </c>
    </row>
    <row r="744" spans="11:20" ht="13.5">
      <c r="K744" s="10" t="s">
        <v>1239</v>
      </c>
      <c r="L744" s="1">
        <v>1</v>
      </c>
      <c r="M744" s="1">
        <v>1</v>
      </c>
      <c r="N744" s="1">
        <v>3</v>
      </c>
      <c r="O744" s="1">
        <v>2</v>
      </c>
      <c r="P744" s="1">
        <v>3</v>
      </c>
      <c r="Q744" s="1">
        <v>17</v>
      </c>
      <c r="R744" s="1">
        <v>20</v>
      </c>
      <c r="S744" s="1">
        <v>1</v>
      </c>
      <c r="T744" s="1">
        <v>3</v>
      </c>
    </row>
    <row r="745" spans="11:20" ht="13.5">
      <c r="K745" s="10" t="s">
        <v>1240</v>
      </c>
      <c r="L745" s="1">
        <v>2</v>
      </c>
      <c r="M745" s="1">
        <v>2</v>
      </c>
      <c r="N745" s="1">
        <v>3</v>
      </c>
      <c r="O745" s="1">
        <v>2</v>
      </c>
      <c r="P745" s="1">
        <v>3</v>
      </c>
      <c r="Q745" s="1">
        <v>22</v>
      </c>
      <c r="R745" s="1">
        <v>27</v>
      </c>
      <c r="S745" s="1">
        <v>2</v>
      </c>
      <c r="T745" s="1">
        <v>4</v>
      </c>
    </row>
    <row r="746" spans="11:20" ht="13.5">
      <c r="K746" s="10" t="s">
        <v>1241</v>
      </c>
      <c r="L746" s="1">
        <v>2</v>
      </c>
      <c r="M746" s="1">
        <v>2</v>
      </c>
      <c r="N746" s="1">
        <v>4</v>
      </c>
      <c r="O746" s="1">
        <v>3</v>
      </c>
      <c r="P746" s="1">
        <v>4</v>
      </c>
      <c r="Q746" s="1">
        <v>28</v>
      </c>
      <c r="R746" s="1">
        <v>33</v>
      </c>
      <c r="S746" s="1">
        <v>2</v>
      </c>
      <c r="T746" s="1">
        <v>5</v>
      </c>
    </row>
    <row r="747" spans="11:20" ht="13.5">
      <c r="K747" s="10" t="s">
        <v>1242</v>
      </c>
      <c r="L747" s="1">
        <v>3</v>
      </c>
      <c r="M747" s="1">
        <v>3</v>
      </c>
      <c r="N747" s="1">
        <v>4</v>
      </c>
      <c r="O747" s="1">
        <v>3</v>
      </c>
      <c r="P747" s="1">
        <v>5</v>
      </c>
      <c r="Q747" s="1">
        <v>34</v>
      </c>
      <c r="R747" s="1">
        <v>40</v>
      </c>
      <c r="S747" s="1">
        <v>2</v>
      </c>
      <c r="T747" s="1">
        <v>5</v>
      </c>
    </row>
    <row r="748" spans="11:20" ht="13.5">
      <c r="K748" s="10" t="s">
        <v>1243</v>
      </c>
      <c r="L748" s="1">
        <v>3</v>
      </c>
      <c r="M748" s="1">
        <v>3</v>
      </c>
      <c r="N748" s="1">
        <v>5</v>
      </c>
      <c r="O748" s="1">
        <v>4</v>
      </c>
      <c r="P748" s="1">
        <v>6</v>
      </c>
      <c r="Q748" s="1">
        <v>39</v>
      </c>
      <c r="R748" s="1">
        <v>47</v>
      </c>
      <c r="S748" s="1">
        <v>3</v>
      </c>
      <c r="T748" s="1">
        <v>6</v>
      </c>
    </row>
    <row r="749" spans="11:20" ht="13.5">
      <c r="K749" s="10" t="s">
        <v>1244</v>
      </c>
      <c r="L749" s="1">
        <v>3</v>
      </c>
      <c r="M749" s="1">
        <v>4</v>
      </c>
      <c r="N749" s="1">
        <v>5</v>
      </c>
      <c r="O749" s="1">
        <v>4</v>
      </c>
      <c r="P749" s="1">
        <v>6</v>
      </c>
      <c r="Q749" s="1">
        <v>45</v>
      </c>
      <c r="R749" s="1">
        <v>54</v>
      </c>
      <c r="S749" s="1">
        <v>3</v>
      </c>
      <c r="T749" s="1">
        <v>7</v>
      </c>
    </row>
    <row r="750" spans="11:20" ht="13.5">
      <c r="K750" s="10" t="s">
        <v>1245</v>
      </c>
      <c r="L750" s="1">
        <v>4</v>
      </c>
      <c r="M750" s="1">
        <v>4</v>
      </c>
      <c r="N750" s="1">
        <v>6</v>
      </c>
      <c r="O750" s="1">
        <v>5</v>
      </c>
      <c r="P750" s="1">
        <v>7</v>
      </c>
      <c r="Q750" s="1">
        <v>51</v>
      </c>
      <c r="R750" s="1">
        <v>60</v>
      </c>
      <c r="S750" s="1">
        <v>4</v>
      </c>
      <c r="T750" s="1">
        <v>8</v>
      </c>
    </row>
    <row r="751" spans="11:20" ht="13.5">
      <c r="K751" s="10" t="s">
        <v>1246</v>
      </c>
      <c r="L751" s="1">
        <v>4</v>
      </c>
      <c r="M751" s="1">
        <v>5</v>
      </c>
      <c r="N751" s="1">
        <v>7</v>
      </c>
      <c r="O751" s="1">
        <v>6</v>
      </c>
      <c r="P751" s="1">
        <v>7</v>
      </c>
      <c r="Q751" s="1">
        <v>56</v>
      </c>
      <c r="R751" s="1">
        <v>67</v>
      </c>
      <c r="S751" s="1">
        <v>4</v>
      </c>
      <c r="T751" s="1">
        <v>9</v>
      </c>
    </row>
    <row r="752" spans="11:20" ht="13.5">
      <c r="K752" s="10" t="s">
        <v>1247</v>
      </c>
      <c r="L752" s="1">
        <v>5</v>
      </c>
      <c r="M752" s="1">
        <v>5</v>
      </c>
      <c r="N752" s="1">
        <v>8</v>
      </c>
      <c r="O752" s="1">
        <v>7</v>
      </c>
      <c r="P752" s="1">
        <v>8</v>
      </c>
      <c r="Q752" s="1">
        <v>62</v>
      </c>
      <c r="R752" s="1">
        <v>74</v>
      </c>
      <c r="S752" s="1">
        <v>5</v>
      </c>
      <c r="T752" s="1">
        <v>9</v>
      </c>
    </row>
    <row r="753" spans="11:20" ht="13.5">
      <c r="K753" s="10" t="s">
        <v>1248</v>
      </c>
      <c r="L753" s="1">
        <v>5</v>
      </c>
      <c r="M753" s="1">
        <v>6</v>
      </c>
      <c r="N753" s="1">
        <v>9</v>
      </c>
      <c r="O753" s="1">
        <v>7</v>
      </c>
      <c r="P753" s="1">
        <v>9</v>
      </c>
      <c r="Q753" s="1">
        <v>68</v>
      </c>
      <c r="R753" s="1">
        <v>81</v>
      </c>
      <c r="S753" s="1">
        <v>5</v>
      </c>
      <c r="T753" s="1">
        <v>10</v>
      </c>
    </row>
    <row r="754" spans="11:20" ht="13.5">
      <c r="K754" s="10" t="s">
        <v>1249</v>
      </c>
      <c r="L754" s="1">
        <v>6</v>
      </c>
      <c r="M754" s="1">
        <v>6</v>
      </c>
      <c r="N754" s="1">
        <v>9</v>
      </c>
      <c r="O754" s="1">
        <v>8</v>
      </c>
      <c r="P754" s="1">
        <v>10</v>
      </c>
      <c r="Q754" s="1">
        <v>73</v>
      </c>
      <c r="R754" s="1">
        <v>87</v>
      </c>
      <c r="S754" s="1">
        <v>6</v>
      </c>
      <c r="T754" s="1">
        <v>11</v>
      </c>
    </row>
    <row r="755" spans="11:20" ht="13.5">
      <c r="K755" s="10" t="s">
        <v>1250</v>
      </c>
      <c r="L755" s="1">
        <v>6</v>
      </c>
      <c r="M755" s="1">
        <v>7</v>
      </c>
      <c r="N755" s="1">
        <v>10</v>
      </c>
      <c r="O755" s="1">
        <v>8</v>
      </c>
      <c r="P755" s="1">
        <v>10</v>
      </c>
      <c r="Q755" s="1">
        <v>79</v>
      </c>
      <c r="R755" s="1">
        <v>94</v>
      </c>
      <c r="S755" s="1">
        <v>6</v>
      </c>
      <c r="T755" s="1">
        <v>12</v>
      </c>
    </row>
    <row r="756" spans="11:20" ht="13.5">
      <c r="K756" s="10" t="s">
        <v>1251</v>
      </c>
      <c r="L756" s="1">
        <v>7</v>
      </c>
      <c r="M756" s="1">
        <v>7</v>
      </c>
      <c r="N756" s="1">
        <v>10</v>
      </c>
      <c r="O756" s="1">
        <v>9</v>
      </c>
      <c r="P756" s="1">
        <v>11</v>
      </c>
      <c r="Q756" s="1">
        <v>85</v>
      </c>
      <c r="R756" s="1">
        <v>101</v>
      </c>
      <c r="S756" s="1">
        <v>7</v>
      </c>
      <c r="T756" s="1">
        <v>13</v>
      </c>
    </row>
    <row r="757" spans="11:20" ht="13.5">
      <c r="K757" s="10" t="s">
        <v>1252</v>
      </c>
      <c r="L757" s="1">
        <v>7</v>
      </c>
      <c r="M757" s="1">
        <v>8</v>
      </c>
      <c r="N757" s="1">
        <v>11</v>
      </c>
      <c r="O757" s="1">
        <v>9</v>
      </c>
      <c r="P757" s="1">
        <v>12</v>
      </c>
      <c r="Q757" s="1">
        <v>90</v>
      </c>
      <c r="R757" s="1">
        <v>108</v>
      </c>
      <c r="S757" s="1">
        <v>7</v>
      </c>
      <c r="T757" s="1">
        <v>13</v>
      </c>
    </row>
    <row r="758" spans="11:20" ht="13.5">
      <c r="K758" s="10" t="s">
        <v>1253</v>
      </c>
      <c r="L758" s="1">
        <v>7</v>
      </c>
      <c r="M758" s="1">
        <v>8</v>
      </c>
      <c r="N758" s="1">
        <v>11</v>
      </c>
      <c r="O758" s="1">
        <v>10</v>
      </c>
      <c r="P758" s="1">
        <v>13</v>
      </c>
      <c r="Q758" s="1">
        <v>96</v>
      </c>
      <c r="R758" s="1">
        <v>114</v>
      </c>
      <c r="S758" s="1">
        <v>8</v>
      </c>
      <c r="T758" s="1">
        <v>14</v>
      </c>
    </row>
    <row r="759" spans="11:20" ht="13.5">
      <c r="K759" s="10" t="s">
        <v>1254</v>
      </c>
      <c r="L759" s="1">
        <v>8</v>
      </c>
      <c r="M759" s="1">
        <v>9</v>
      </c>
      <c r="N759" s="1">
        <v>12</v>
      </c>
      <c r="O759" s="1">
        <v>10</v>
      </c>
      <c r="P759" s="1">
        <v>13</v>
      </c>
      <c r="Q759" s="1">
        <v>102</v>
      </c>
      <c r="R759" s="1">
        <v>121</v>
      </c>
      <c r="S759" s="1">
        <v>8</v>
      </c>
      <c r="T759" s="1">
        <v>15</v>
      </c>
    </row>
    <row r="760" spans="11:20" ht="13.5">
      <c r="K760" s="10" t="s">
        <v>1255</v>
      </c>
      <c r="L760" s="1">
        <v>8</v>
      </c>
      <c r="M760" s="1">
        <v>9</v>
      </c>
      <c r="N760" s="1">
        <v>12</v>
      </c>
      <c r="O760" s="1">
        <v>11</v>
      </c>
      <c r="P760" s="1">
        <v>14</v>
      </c>
      <c r="Q760" s="1">
        <v>107</v>
      </c>
      <c r="R760" s="1">
        <v>128</v>
      </c>
      <c r="S760" s="1">
        <v>9</v>
      </c>
      <c r="T760" s="1">
        <v>16</v>
      </c>
    </row>
    <row r="761" spans="11:20" ht="13.5">
      <c r="K761" s="10" t="s">
        <v>1256</v>
      </c>
      <c r="L761" s="1">
        <v>9</v>
      </c>
      <c r="M761" s="1">
        <v>10</v>
      </c>
      <c r="N761" s="1">
        <v>13</v>
      </c>
      <c r="O761" s="1">
        <v>11</v>
      </c>
      <c r="P761" s="1">
        <v>15</v>
      </c>
      <c r="Q761" s="1">
        <v>112</v>
      </c>
      <c r="R761" s="1">
        <v>135</v>
      </c>
      <c r="S761" s="1">
        <v>9</v>
      </c>
      <c r="T761" s="1">
        <v>17</v>
      </c>
    </row>
    <row r="762" spans="11:20" ht="13.5">
      <c r="K762" s="10" t="s">
        <v>1216</v>
      </c>
      <c r="L762" s="1">
        <v>1</v>
      </c>
      <c r="M762" s="1">
        <v>1</v>
      </c>
      <c r="N762" s="1">
        <v>0</v>
      </c>
      <c r="O762" s="1">
        <v>1</v>
      </c>
      <c r="P762" s="1">
        <v>1</v>
      </c>
      <c r="Q762" s="1">
        <v>7</v>
      </c>
      <c r="R762" s="1">
        <v>4</v>
      </c>
      <c r="S762" s="1">
        <v>1</v>
      </c>
      <c r="T762" s="1">
        <v>0</v>
      </c>
    </row>
    <row r="763" spans="11:20" ht="13.5">
      <c r="K763" s="10" t="s">
        <v>1295</v>
      </c>
      <c r="L763" s="1">
        <v>2</v>
      </c>
      <c r="M763" s="1">
        <v>1</v>
      </c>
      <c r="N763" s="1">
        <v>1</v>
      </c>
      <c r="O763" s="1">
        <v>1</v>
      </c>
      <c r="P763" s="1">
        <v>2</v>
      </c>
      <c r="Q763" s="1">
        <v>15</v>
      </c>
      <c r="R763" s="1">
        <v>10</v>
      </c>
      <c r="S763" s="1">
        <v>2</v>
      </c>
      <c r="T763" s="1">
        <v>1</v>
      </c>
    </row>
    <row r="764" spans="11:20" ht="13.5">
      <c r="K764" s="10" t="s">
        <v>1296</v>
      </c>
      <c r="L764" s="1">
        <v>3</v>
      </c>
      <c r="M764" s="1">
        <v>2</v>
      </c>
      <c r="N764" s="1">
        <v>1</v>
      </c>
      <c r="O764" s="1">
        <v>2</v>
      </c>
      <c r="P764" s="1">
        <v>2</v>
      </c>
      <c r="Q764" s="1">
        <v>23</v>
      </c>
      <c r="R764" s="1">
        <v>16</v>
      </c>
      <c r="S764" s="1">
        <v>3</v>
      </c>
      <c r="T764" s="1">
        <v>1</v>
      </c>
    </row>
    <row r="765" spans="11:20" ht="13.5">
      <c r="K765" s="10" t="s">
        <v>1297</v>
      </c>
      <c r="L765" s="1">
        <v>3</v>
      </c>
      <c r="M765" s="1">
        <v>2</v>
      </c>
      <c r="N765" s="1">
        <v>2</v>
      </c>
      <c r="O765" s="1">
        <v>2</v>
      </c>
      <c r="P765" s="1">
        <v>3</v>
      </c>
      <c r="Q765" s="1">
        <v>31</v>
      </c>
      <c r="R765" s="1">
        <v>21</v>
      </c>
      <c r="S765" s="1">
        <v>4</v>
      </c>
      <c r="T765" s="1">
        <v>2</v>
      </c>
    </row>
    <row r="766" spans="11:20" ht="13.5">
      <c r="K766" s="10" t="s">
        <v>1298</v>
      </c>
      <c r="L766" s="1">
        <v>4</v>
      </c>
      <c r="M766" s="1">
        <v>3</v>
      </c>
      <c r="N766" s="1">
        <v>2</v>
      </c>
      <c r="O766" s="1">
        <v>3</v>
      </c>
      <c r="P766" s="1">
        <v>3</v>
      </c>
      <c r="Q766" s="1">
        <v>39</v>
      </c>
      <c r="R766" s="1">
        <v>26</v>
      </c>
      <c r="S766" s="1">
        <v>4</v>
      </c>
      <c r="T766" s="1">
        <v>2</v>
      </c>
    </row>
    <row r="767" spans="11:20" ht="13.5">
      <c r="K767" s="10" t="s">
        <v>1299</v>
      </c>
      <c r="L767" s="1">
        <v>4</v>
      </c>
      <c r="M767" s="1">
        <v>3</v>
      </c>
      <c r="N767" s="1">
        <v>3</v>
      </c>
      <c r="O767" s="1">
        <v>3</v>
      </c>
      <c r="P767" s="1">
        <v>4</v>
      </c>
      <c r="Q767" s="1">
        <v>45</v>
      </c>
      <c r="R767" s="1">
        <v>31</v>
      </c>
      <c r="S767" s="1">
        <v>5</v>
      </c>
      <c r="T767" s="1">
        <v>3</v>
      </c>
    </row>
    <row r="768" spans="11:20" ht="13.5">
      <c r="K768" s="10" t="s">
        <v>1300</v>
      </c>
      <c r="L768" s="1">
        <v>5</v>
      </c>
      <c r="M768" s="1">
        <v>4</v>
      </c>
      <c r="N768" s="1">
        <v>3</v>
      </c>
      <c r="O768" s="1">
        <v>4</v>
      </c>
      <c r="P768" s="1">
        <v>5</v>
      </c>
      <c r="Q768" s="1">
        <v>53</v>
      </c>
      <c r="R768" s="1">
        <v>36</v>
      </c>
      <c r="S768" s="1">
        <v>6</v>
      </c>
      <c r="T768" s="1">
        <v>3</v>
      </c>
    </row>
    <row r="769" spans="11:20" ht="13.5">
      <c r="K769" s="10" t="s">
        <v>1301</v>
      </c>
      <c r="L769" s="1">
        <v>5</v>
      </c>
      <c r="M769" s="1">
        <v>4</v>
      </c>
      <c r="N769" s="1">
        <v>4</v>
      </c>
      <c r="O769" s="1">
        <v>4</v>
      </c>
      <c r="P769" s="1">
        <v>6</v>
      </c>
      <c r="Q769" s="1">
        <v>61</v>
      </c>
      <c r="R769" s="1">
        <v>41</v>
      </c>
      <c r="S769" s="1">
        <v>7</v>
      </c>
      <c r="T769" s="1">
        <v>4</v>
      </c>
    </row>
    <row r="770" spans="11:20" ht="13.5">
      <c r="K770" s="10" t="s">
        <v>1302</v>
      </c>
      <c r="L770" s="1">
        <v>6</v>
      </c>
      <c r="M770" s="1">
        <v>5</v>
      </c>
      <c r="N770" s="1">
        <v>4</v>
      </c>
      <c r="O770" s="1">
        <v>5</v>
      </c>
      <c r="P770" s="1">
        <v>7</v>
      </c>
      <c r="Q770" s="1">
        <v>70</v>
      </c>
      <c r="R770" s="1">
        <v>46</v>
      </c>
      <c r="S770" s="1">
        <v>7</v>
      </c>
      <c r="T770" s="1">
        <v>4</v>
      </c>
    </row>
    <row r="771" spans="11:20" ht="13.5">
      <c r="K771" s="10" t="s">
        <v>1303</v>
      </c>
      <c r="L771" s="1">
        <v>6</v>
      </c>
      <c r="M771" s="1">
        <v>6</v>
      </c>
      <c r="N771" s="1">
        <v>5</v>
      </c>
      <c r="O771" s="1">
        <v>5</v>
      </c>
      <c r="P771" s="1">
        <v>8</v>
      </c>
      <c r="Q771" s="1">
        <v>79</v>
      </c>
      <c r="R771" s="1">
        <v>51</v>
      </c>
      <c r="S771" s="1">
        <v>8</v>
      </c>
      <c r="T771" s="1">
        <v>5</v>
      </c>
    </row>
    <row r="772" spans="11:20" ht="13.5">
      <c r="K772" s="10" t="s">
        <v>1304</v>
      </c>
      <c r="L772" s="1">
        <v>7</v>
      </c>
      <c r="M772" s="1">
        <v>6</v>
      </c>
      <c r="N772" s="1">
        <v>6</v>
      </c>
      <c r="O772" s="1">
        <v>6</v>
      </c>
      <c r="P772" s="1">
        <v>9</v>
      </c>
      <c r="Q772" s="1">
        <v>88</v>
      </c>
      <c r="R772" s="1">
        <v>56</v>
      </c>
      <c r="S772" s="1">
        <v>9</v>
      </c>
      <c r="T772" s="1">
        <v>5</v>
      </c>
    </row>
    <row r="773" spans="11:20" ht="13.5">
      <c r="K773" s="10" t="s">
        <v>1305</v>
      </c>
      <c r="L773" s="1">
        <v>8</v>
      </c>
      <c r="M773" s="1">
        <v>7</v>
      </c>
      <c r="N773" s="1">
        <v>6</v>
      </c>
      <c r="O773" s="1">
        <v>6</v>
      </c>
      <c r="P773" s="1">
        <v>10</v>
      </c>
      <c r="Q773" s="1">
        <v>96</v>
      </c>
      <c r="R773" s="1">
        <v>61</v>
      </c>
      <c r="S773" s="1">
        <v>10</v>
      </c>
      <c r="T773" s="1">
        <v>6</v>
      </c>
    </row>
    <row r="774" spans="11:20" ht="13.5">
      <c r="K774" s="10" t="s">
        <v>1306</v>
      </c>
      <c r="L774" s="1">
        <v>8</v>
      </c>
      <c r="M774" s="1">
        <v>7</v>
      </c>
      <c r="N774" s="1">
        <v>7</v>
      </c>
      <c r="O774" s="1">
        <v>7</v>
      </c>
      <c r="P774" s="1">
        <v>11</v>
      </c>
      <c r="Q774" s="1">
        <v>104</v>
      </c>
      <c r="R774" s="1">
        <v>66</v>
      </c>
      <c r="S774" s="1">
        <v>10</v>
      </c>
      <c r="T774" s="1">
        <v>6</v>
      </c>
    </row>
    <row r="775" spans="11:20" ht="13.5">
      <c r="K775" s="10" t="s">
        <v>1307</v>
      </c>
      <c r="L775" s="1">
        <v>9</v>
      </c>
      <c r="M775" s="1">
        <v>8</v>
      </c>
      <c r="N775" s="1">
        <v>7</v>
      </c>
      <c r="O775" s="1">
        <v>7</v>
      </c>
      <c r="P775" s="1">
        <v>12</v>
      </c>
      <c r="Q775" s="1">
        <v>112</v>
      </c>
      <c r="R775" s="1">
        <v>71</v>
      </c>
      <c r="S775" s="1">
        <v>11</v>
      </c>
      <c r="T775" s="1">
        <v>7</v>
      </c>
    </row>
    <row r="776" spans="11:20" ht="13.5">
      <c r="K776" s="10" t="s">
        <v>1308</v>
      </c>
      <c r="L776" s="1">
        <v>9</v>
      </c>
      <c r="M776" s="1">
        <v>8</v>
      </c>
      <c r="N776" s="1">
        <v>8</v>
      </c>
      <c r="O776" s="1">
        <v>8</v>
      </c>
      <c r="P776" s="1">
        <v>13</v>
      </c>
      <c r="Q776" s="1">
        <v>120</v>
      </c>
      <c r="R776" s="1">
        <v>76</v>
      </c>
      <c r="S776" s="1">
        <v>12</v>
      </c>
      <c r="T776" s="1">
        <v>7</v>
      </c>
    </row>
    <row r="777" spans="11:20" ht="13.5">
      <c r="K777" s="10" t="s">
        <v>1309</v>
      </c>
      <c r="L777" s="1">
        <v>10</v>
      </c>
      <c r="M777" s="1">
        <v>9</v>
      </c>
      <c r="N777" s="1">
        <v>8</v>
      </c>
      <c r="O777" s="1">
        <v>8</v>
      </c>
      <c r="P777" s="1">
        <v>14</v>
      </c>
      <c r="Q777" s="1">
        <v>128</v>
      </c>
      <c r="R777" s="1">
        <v>81</v>
      </c>
      <c r="S777" s="1">
        <v>13</v>
      </c>
      <c r="T777" s="1">
        <v>8</v>
      </c>
    </row>
    <row r="778" spans="11:20" ht="13.5">
      <c r="K778" s="10" t="s">
        <v>1310</v>
      </c>
      <c r="L778" s="1">
        <v>10</v>
      </c>
      <c r="M778" s="1">
        <v>9</v>
      </c>
      <c r="N778" s="1">
        <v>9</v>
      </c>
      <c r="O778" s="1">
        <v>9</v>
      </c>
      <c r="P778" s="1">
        <v>15</v>
      </c>
      <c r="Q778" s="1">
        <v>136</v>
      </c>
      <c r="R778" s="1">
        <v>86</v>
      </c>
      <c r="S778" s="1">
        <v>14</v>
      </c>
      <c r="T778" s="1">
        <v>8</v>
      </c>
    </row>
    <row r="779" spans="11:20" ht="13.5">
      <c r="K779" s="10" t="s">
        <v>1311</v>
      </c>
      <c r="L779" s="1">
        <v>11</v>
      </c>
      <c r="M779" s="1">
        <v>10</v>
      </c>
      <c r="N779" s="1">
        <v>9</v>
      </c>
      <c r="O779" s="1">
        <v>9</v>
      </c>
      <c r="P779" s="1">
        <v>16</v>
      </c>
      <c r="Q779" s="1">
        <v>144</v>
      </c>
      <c r="R779" s="1">
        <v>91</v>
      </c>
      <c r="S779" s="1">
        <v>14</v>
      </c>
      <c r="T779" s="1">
        <v>9</v>
      </c>
    </row>
    <row r="780" spans="11:20" ht="13.5">
      <c r="K780" s="10" t="s">
        <v>1312</v>
      </c>
      <c r="L780" s="1">
        <v>11</v>
      </c>
      <c r="M780" s="1">
        <v>10</v>
      </c>
      <c r="N780" s="1">
        <v>10</v>
      </c>
      <c r="O780" s="1">
        <v>10</v>
      </c>
      <c r="P780" s="1">
        <v>17</v>
      </c>
      <c r="Q780" s="1">
        <v>152</v>
      </c>
      <c r="R780" s="1">
        <v>96</v>
      </c>
      <c r="S780" s="1">
        <v>15</v>
      </c>
      <c r="T780" s="1">
        <v>9</v>
      </c>
    </row>
    <row r="781" spans="11:20" ht="13.5">
      <c r="K781" s="10" t="s">
        <v>1313</v>
      </c>
      <c r="L781" s="1">
        <v>12</v>
      </c>
      <c r="M781" s="1">
        <v>11</v>
      </c>
      <c r="N781" s="1">
        <v>10</v>
      </c>
      <c r="O781" s="1">
        <v>11</v>
      </c>
      <c r="P781" s="1">
        <v>18</v>
      </c>
      <c r="Q781" s="1">
        <v>160</v>
      </c>
      <c r="R781" s="1">
        <v>101</v>
      </c>
      <c r="S781" s="1">
        <v>16</v>
      </c>
      <c r="T781" s="1">
        <v>10</v>
      </c>
    </row>
    <row r="782" spans="11:20" ht="13.5">
      <c r="K782" s="10" t="s">
        <v>1217</v>
      </c>
      <c r="L782" s="1">
        <v>1</v>
      </c>
      <c r="M782" s="1">
        <v>1</v>
      </c>
      <c r="N782" s="1">
        <v>1</v>
      </c>
      <c r="O782" s="1">
        <v>1</v>
      </c>
      <c r="P782" s="1">
        <v>1</v>
      </c>
      <c r="Q782" s="1">
        <v>5</v>
      </c>
      <c r="R782" s="1">
        <v>6</v>
      </c>
      <c r="S782" s="1">
        <v>1</v>
      </c>
      <c r="T782" s="1">
        <v>1</v>
      </c>
    </row>
    <row r="783" spans="11:20" ht="13.5">
      <c r="K783" s="10" t="s">
        <v>1276</v>
      </c>
      <c r="L783" s="1">
        <v>1</v>
      </c>
      <c r="M783" s="1">
        <v>2</v>
      </c>
      <c r="N783" s="1">
        <v>2</v>
      </c>
      <c r="O783" s="1">
        <v>2</v>
      </c>
      <c r="P783" s="1">
        <v>3</v>
      </c>
      <c r="Q783" s="1">
        <v>11</v>
      </c>
      <c r="R783" s="1">
        <v>12</v>
      </c>
      <c r="S783" s="1">
        <v>1</v>
      </c>
      <c r="T783" s="1">
        <v>1</v>
      </c>
    </row>
    <row r="784" spans="11:20" ht="13.5">
      <c r="K784" s="10" t="s">
        <v>1277</v>
      </c>
      <c r="L784" s="1">
        <v>2</v>
      </c>
      <c r="M784" s="1">
        <v>3</v>
      </c>
      <c r="N784" s="1">
        <v>2</v>
      </c>
      <c r="O784" s="1">
        <v>3</v>
      </c>
      <c r="P784" s="1">
        <v>4</v>
      </c>
      <c r="Q784" s="1">
        <v>16</v>
      </c>
      <c r="R784" s="1">
        <v>18</v>
      </c>
      <c r="S784" s="1">
        <v>2</v>
      </c>
      <c r="T784" s="1">
        <v>2</v>
      </c>
    </row>
    <row r="785" spans="11:20" ht="13.5">
      <c r="K785" s="10" t="s">
        <v>1278</v>
      </c>
      <c r="L785" s="1">
        <v>2</v>
      </c>
      <c r="M785" s="1">
        <v>3</v>
      </c>
      <c r="N785" s="1">
        <v>3</v>
      </c>
      <c r="O785" s="1">
        <v>3</v>
      </c>
      <c r="P785" s="1">
        <v>5</v>
      </c>
      <c r="Q785" s="1">
        <v>22</v>
      </c>
      <c r="R785" s="1">
        <v>25</v>
      </c>
      <c r="S785" s="1">
        <v>2</v>
      </c>
      <c r="T785" s="1">
        <v>2</v>
      </c>
    </row>
    <row r="786" spans="11:20" ht="13.5">
      <c r="K786" s="10" t="s">
        <v>1279</v>
      </c>
      <c r="L786" s="1">
        <v>3</v>
      </c>
      <c r="M786" s="1">
        <v>4</v>
      </c>
      <c r="N786" s="1">
        <v>3</v>
      </c>
      <c r="O786" s="1">
        <v>4</v>
      </c>
      <c r="P786" s="1">
        <v>7</v>
      </c>
      <c r="Q786" s="1">
        <v>27</v>
      </c>
      <c r="R786" s="1">
        <v>32</v>
      </c>
      <c r="S786" s="1">
        <v>3</v>
      </c>
      <c r="T786" s="1">
        <v>3</v>
      </c>
    </row>
    <row r="787" spans="11:20" ht="13.5">
      <c r="K787" s="10" t="s">
        <v>1280</v>
      </c>
      <c r="L787" s="1">
        <v>3</v>
      </c>
      <c r="M787" s="1">
        <v>4</v>
      </c>
      <c r="N787" s="1">
        <v>4</v>
      </c>
      <c r="O787" s="1">
        <v>4</v>
      </c>
      <c r="P787" s="1">
        <v>8</v>
      </c>
      <c r="Q787" s="1">
        <v>33</v>
      </c>
      <c r="R787" s="1">
        <v>38</v>
      </c>
      <c r="S787" s="1">
        <v>3</v>
      </c>
      <c r="T787" s="1">
        <v>3</v>
      </c>
    </row>
    <row r="788" spans="11:20" ht="13.5">
      <c r="K788" s="10" t="s">
        <v>1281</v>
      </c>
      <c r="L788" s="1">
        <v>4</v>
      </c>
      <c r="M788" s="1">
        <v>5</v>
      </c>
      <c r="N788" s="1">
        <v>4</v>
      </c>
      <c r="O788" s="1">
        <v>5</v>
      </c>
      <c r="P788" s="1">
        <v>9</v>
      </c>
      <c r="Q788" s="1">
        <v>38</v>
      </c>
      <c r="R788" s="1">
        <v>44</v>
      </c>
      <c r="S788" s="1">
        <v>4</v>
      </c>
      <c r="T788" s="1">
        <v>4</v>
      </c>
    </row>
    <row r="789" spans="11:20" ht="13.5">
      <c r="K789" s="10" t="s">
        <v>1282</v>
      </c>
      <c r="L789" s="1">
        <v>4</v>
      </c>
      <c r="M789" s="1">
        <v>5</v>
      </c>
      <c r="N789" s="1">
        <v>5</v>
      </c>
      <c r="O789" s="1">
        <v>5</v>
      </c>
      <c r="P789" s="1">
        <v>11</v>
      </c>
      <c r="Q789" s="1">
        <v>44</v>
      </c>
      <c r="R789" s="1">
        <v>50</v>
      </c>
      <c r="S789" s="1">
        <v>4</v>
      </c>
      <c r="T789" s="1">
        <v>5</v>
      </c>
    </row>
    <row r="790" spans="11:20" ht="13.5">
      <c r="K790" s="10" t="s">
        <v>1283</v>
      </c>
      <c r="L790" s="1">
        <v>4</v>
      </c>
      <c r="M790" s="1">
        <v>6</v>
      </c>
      <c r="N790" s="1">
        <v>5</v>
      </c>
      <c r="O790" s="1">
        <v>6</v>
      </c>
      <c r="P790" s="1">
        <v>12</v>
      </c>
      <c r="Q790" s="1">
        <v>49</v>
      </c>
      <c r="R790" s="1">
        <v>57</v>
      </c>
      <c r="S790" s="1">
        <v>5</v>
      </c>
      <c r="T790" s="1">
        <v>6</v>
      </c>
    </row>
    <row r="791" spans="11:20" ht="13.5">
      <c r="K791" s="10" t="s">
        <v>1284</v>
      </c>
      <c r="L791" s="1">
        <v>5</v>
      </c>
      <c r="M791" s="1">
        <v>7</v>
      </c>
      <c r="N791" s="1">
        <v>6</v>
      </c>
      <c r="O791" s="1">
        <v>7</v>
      </c>
      <c r="P791" s="1">
        <v>14</v>
      </c>
      <c r="Q791" s="1">
        <v>55</v>
      </c>
      <c r="R791" s="1">
        <v>64</v>
      </c>
      <c r="S791" s="1">
        <v>6</v>
      </c>
      <c r="T791" s="1">
        <v>7</v>
      </c>
    </row>
    <row r="792" spans="11:20" ht="13.5">
      <c r="K792" s="10" t="s">
        <v>1285</v>
      </c>
      <c r="L792" s="1">
        <v>5</v>
      </c>
      <c r="M792" s="1">
        <v>7</v>
      </c>
      <c r="N792" s="1">
        <v>6</v>
      </c>
      <c r="O792" s="1">
        <v>8</v>
      </c>
      <c r="P792" s="1">
        <v>15</v>
      </c>
      <c r="Q792" s="1">
        <v>61</v>
      </c>
      <c r="R792" s="1">
        <v>71</v>
      </c>
      <c r="S792" s="1">
        <v>7</v>
      </c>
      <c r="T792" s="1">
        <v>8</v>
      </c>
    </row>
    <row r="793" spans="11:20" ht="13.5">
      <c r="K793" s="10" t="s">
        <v>1286</v>
      </c>
      <c r="L793" s="1">
        <v>6</v>
      </c>
      <c r="M793" s="1">
        <v>8</v>
      </c>
      <c r="N793" s="1">
        <v>7</v>
      </c>
      <c r="O793" s="1">
        <v>9</v>
      </c>
      <c r="P793" s="1">
        <v>16</v>
      </c>
      <c r="Q793" s="1">
        <v>68</v>
      </c>
      <c r="R793" s="1">
        <v>78</v>
      </c>
      <c r="S793" s="1">
        <v>7</v>
      </c>
      <c r="T793" s="1">
        <v>9</v>
      </c>
    </row>
    <row r="794" spans="11:20" ht="13.5">
      <c r="K794" s="10" t="s">
        <v>1287</v>
      </c>
      <c r="L794" s="1">
        <v>6</v>
      </c>
      <c r="M794" s="1">
        <v>8</v>
      </c>
      <c r="N794" s="1">
        <v>7</v>
      </c>
      <c r="O794" s="1">
        <v>9</v>
      </c>
      <c r="P794" s="1">
        <v>18</v>
      </c>
      <c r="Q794" s="1">
        <v>74</v>
      </c>
      <c r="R794" s="1">
        <v>85</v>
      </c>
      <c r="S794" s="1">
        <v>8</v>
      </c>
      <c r="T794" s="1">
        <v>10</v>
      </c>
    </row>
    <row r="795" spans="11:20" ht="13.5">
      <c r="K795" s="10" t="s">
        <v>1288</v>
      </c>
      <c r="L795" s="1">
        <v>7</v>
      </c>
      <c r="M795" s="1">
        <v>9</v>
      </c>
      <c r="N795" s="1">
        <v>8</v>
      </c>
      <c r="O795" s="1">
        <v>10</v>
      </c>
      <c r="P795" s="1">
        <v>19</v>
      </c>
      <c r="Q795" s="1">
        <v>81</v>
      </c>
      <c r="R795" s="1">
        <v>92</v>
      </c>
      <c r="S795" s="1">
        <v>9</v>
      </c>
      <c r="T795" s="1">
        <v>11</v>
      </c>
    </row>
    <row r="796" spans="11:20" ht="13.5">
      <c r="K796" s="10" t="s">
        <v>1289</v>
      </c>
      <c r="L796" s="1">
        <v>7</v>
      </c>
      <c r="M796" s="1">
        <v>9</v>
      </c>
      <c r="N796" s="1">
        <v>8</v>
      </c>
      <c r="O796" s="1">
        <v>10</v>
      </c>
      <c r="P796" s="1">
        <v>20</v>
      </c>
      <c r="Q796" s="1">
        <v>87</v>
      </c>
      <c r="R796" s="1">
        <v>100</v>
      </c>
      <c r="S796" s="1">
        <v>10</v>
      </c>
      <c r="T796" s="1">
        <v>12</v>
      </c>
    </row>
    <row r="797" spans="11:20" ht="13.5">
      <c r="K797" s="10" t="s">
        <v>1290</v>
      </c>
      <c r="L797" s="1">
        <v>8</v>
      </c>
      <c r="M797" s="1">
        <v>10</v>
      </c>
      <c r="N797" s="1">
        <v>9</v>
      </c>
      <c r="O797" s="1">
        <v>11</v>
      </c>
      <c r="P797" s="1">
        <v>22</v>
      </c>
      <c r="Q797" s="1">
        <v>94</v>
      </c>
      <c r="R797" s="1">
        <v>107</v>
      </c>
      <c r="S797" s="1">
        <v>11</v>
      </c>
      <c r="T797" s="1">
        <v>13</v>
      </c>
    </row>
    <row r="798" spans="11:20" ht="13.5">
      <c r="K798" s="10" t="s">
        <v>1291</v>
      </c>
      <c r="L798" s="1">
        <v>8</v>
      </c>
      <c r="M798" s="1">
        <v>10</v>
      </c>
      <c r="N798" s="1">
        <v>9</v>
      </c>
      <c r="O798" s="1">
        <v>11</v>
      </c>
      <c r="P798" s="1">
        <v>23</v>
      </c>
      <c r="Q798" s="1">
        <v>100</v>
      </c>
      <c r="R798" s="1">
        <v>114</v>
      </c>
      <c r="S798" s="1">
        <v>12</v>
      </c>
      <c r="T798" s="1">
        <v>14</v>
      </c>
    </row>
    <row r="799" spans="11:20" ht="13.5">
      <c r="K799" s="10" t="s">
        <v>1292</v>
      </c>
      <c r="L799" s="1">
        <v>9</v>
      </c>
      <c r="M799" s="1">
        <v>11</v>
      </c>
      <c r="N799" s="1">
        <v>10</v>
      </c>
      <c r="O799" s="1">
        <v>12</v>
      </c>
      <c r="P799" s="1">
        <v>24</v>
      </c>
      <c r="Q799" s="1">
        <v>107</v>
      </c>
      <c r="R799" s="1">
        <v>121</v>
      </c>
      <c r="S799" s="1">
        <v>12</v>
      </c>
      <c r="T799" s="1">
        <v>15</v>
      </c>
    </row>
    <row r="800" spans="11:20" ht="13.5">
      <c r="K800" s="10" t="s">
        <v>1293</v>
      </c>
      <c r="L800" s="1">
        <v>10</v>
      </c>
      <c r="M800" s="1">
        <v>12</v>
      </c>
      <c r="N800" s="1">
        <v>11</v>
      </c>
      <c r="O800" s="1">
        <v>13</v>
      </c>
      <c r="P800" s="1">
        <v>26</v>
      </c>
      <c r="Q800" s="1">
        <v>114</v>
      </c>
      <c r="R800" s="1">
        <v>128</v>
      </c>
      <c r="S800" s="1">
        <v>13</v>
      </c>
      <c r="T800" s="1">
        <v>16</v>
      </c>
    </row>
    <row r="801" spans="11:20" ht="13.5">
      <c r="K801" s="10" t="s">
        <v>1294</v>
      </c>
      <c r="L801" s="1">
        <v>11</v>
      </c>
      <c r="M801" s="1">
        <v>13</v>
      </c>
      <c r="N801" s="1">
        <v>12</v>
      </c>
      <c r="O801" s="1">
        <v>14</v>
      </c>
      <c r="P801" s="1">
        <v>28</v>
      </c>
      <c r="Q801" s="1">
        <v>121</v>
      </c>
      <c r="R801" s="1">
        <v>136</v>
      </c>
      <c r="S801" s="1">
        <v>14</v>
      </c>
      <c r="T801" s="1">
        <v>17</v>
      </c>
    </row>
    <row r="802" spans="11:20" ht="13.5">
      <c r="K802" s="10" t="s">
        <v>1218</v>
      </c>
      <c r="L802" s="1">
        <v>1</v>
      </c>
      <c r="M802" s="1">
        <v>0</v>
      </c>
      <c r="N802" s="1">
        <v>1</v>
      </c>
      <c r="O802" s="1">
        <v>1</v>
      </c>
      <c r="P802" s="1">
        <v>0</v>
      </c>
      <c r="Q802" s="1">
        <v>6</v>
      </c>
      <c r="R802" s="1">
        <v>7</v>
      </c>
      <c r="S802" s="1">
        <v>1</v>
      </c>
      <c r="T802" s="1">
        <v>1</v>
      </c>
    </row>
    <row r="803" spans="11:20" ht="13.5">
      <c r="K803" s="10" t="s">
        <v>1257</v>
      </c>
      <c r="L803" s="1">
        <v>2</v>
      </c>
      <c r="M803" s="1">
        <v>0</v>
      </c>
      <c r="N803" s="1">
        <v>2</v>
      </c>
      <c r="O803" s="1">
        <v>2</v>
      </c>
      <c r="P803" s="1">
        <v>1</v>
      </c>
      <c r="Q803" s="1">
        <v>12</v>
      </c>
      <c r="R803" s="1">
        <v>14</v>
      </c>
      <c r="S803" s="1">
        <v>2</v>
      </c>
      <c r="T803" s="1">
        <v>2</v>
      </c>
    </row>
    <row r="804" spans="11:20" ht="13.5">
      <c r="K804" s="10" t="s">
        <v>1258</v>
      </c>
      <c r="L804" s="1">
        <v>2</v>
      </c>
      <c r="M804" s="1">
        <v>1</v>
      </c>
      <c r="N804" s="1">
        <v>2</v>
      </c>
      <c r="O804" s="1">
        <v>2</v>
      </c>
      <c r="P804" s="1">
        <v>1</v>
      </c>
      <c r="Q804" s="1">
        <v>19</v>
      </c>
      <c r="R804" s="1">
        <v>20</v>
      </c>
      <c r="S804" s="1">
        <v>3</v>
      </c>
      <c r="T804" s="1">
        <v>2</v>
      </c>
    </row>
    <row r="805" spans="11:20" ht="13.5">
      <c r="K805" s="10" t="s">
        <v>1259</v>
      </c>
      <c r="L805" s="1">
        <v>3</v>
      </c>
      <c r="M805" s="1">
        <v>1</v>
      </c>
      <c r="N805" s="1">
        <v>3</v>
      </c>
      <c r="O805" s="1">
        <v>3</v>
      </c>
      <c r="P805" s="1">
        <v>2</v>
      </c>
      <c r="Q805" s="1">
        <v>25</v>
      </c>
      <c r="R805" s="1">
        <v>27</v>
      </c>
      <c r="S805" s="1">
        <v>3</v>
      </c>
      <c r="T805" s="1">
        <v>3</v>
      </c>
    </row>
    <row r="806" spans="11:20" ht="13.5">
      <c r="K806" s="10" t="s">
        <v>1260</v>
      </c>
      <c r="L806" s="1">
        <v>3</v>
      </c>
      <c r="M806" s="1">
        <v>2</v>
      </c>
      <c r="N806" s="1">
        <v>3</v>
      </c>
      <c r="O806" s="1">
        <v>3</v>
      </c>
      <c r="P806" s="1">
        <v>2</v>
      </c>
      <c r="Q806" s="1">
        <v>31</v>
      </c>
      <c r="R806" s="1">
        <v>34</v>
      </c>
      <c r="S806" s="1">
        <v>4</v>
      </c>
      <c r="T806" s="1">
        <v>3</v>
      </c>
    </row>
    <row r="807" spans="11:20" ht="13.5">
      <c r="K807" s="10" t="s">
        <v>1261</v>
      </c>
      <c r="L807" s="1">
        <v>4</v>
      </c>
      <c r="M807" s="1">
        <v>2</v>
      </c>
      <c r="N807" s="1">
        <v>4</v>
      </c>
      <c r="O807" s="1">
        <v>4</v>
      </c>
      <c r="P807" s="1">
        <v>3</v>
      </c>
      <c r="Q807" s="1">
        <v>38</v>
      </c>
      <c r="R807" s="1">
        <v>40</v>
      </c>
      <c r="S807" s="1">
        <v>5</v>
      </c>
      <c r="T807" s="1">
        <v>4</v>
      </c>
    </row>
    <row r="808" spans="11:20" ht="13.5">
      <c r="K808" s="10" t="s">
        <v>1262</v>
      </c>
      <c r="L808" s="1">
        <v>5</v>
      </c>
      <c r="M808" s="1">
        <v>3</v>
      </c>
      <c r="N808" s="1">
        <v>5</v>
      </c>
      <c r="O808" s="1">
        <v>4</v>
      </c>
      <c r="P808" s="1">
        <v>3</v>
      </c>
      <c r="Q808" s="1">
        <v>44</v>
      </c>
      <c r="R808" s="1">
        <v>47</v>
      </c>
      <c r="S808" s="1">
        <v>5</v>
      </c>
      <c r="T808" s="1">
        <v>5</v>
      </c>
    </row>
    <row r="809" spans="11:20" ht="13.5">
      <c r="K809" s="10" t="s">
        <v>1263</v>
      </c>
      <c r="L809" s="1">
        <v>5</v>
      </c>
      <c r="M809" s="1">
        <v>3</v>
      </c>
      <c r="N809" s="1">
        <v>5</v>
      </c>
      <c r="O809" s="1">
        <v>5</v>
      </c>
      <c r="P809" s="1">
        <v>4</v>
      </c>
      <c r="Q809" s="1">
        <v>50</v>
      </c>
      <c r="R809" s="1">
        <v>54</v>
      </c>
      <c r="S809" s="1">
        <v>6</v>
      </c>
      <c r="T809" s="1">
        <v>5</v>
      </c>
    </row>
    <row r="810" spans="11:20" ht="13.5">
      <c r="K810" s="10" t="s">
        <v>1264</v>
      </c>
      <c r="L810" s="1">
        <v>6</v>
      </c>
      <c r="M810" s="1">
        <v>4</v>
      </c>
      <c r="N810" s="1">
        <v>6</v>
      </c>
      <c r="O810" s="1">
        <v>5</v>
      </c>
      <c r="P810" s="1">
        <v>4</v>
      </c>
      <c r="Q810" s="1">
        <v>57</v>
      </c>
      <c r="R810" s="1">
        <v>60</v>
      </c>
      <c r="S810" s="1">
        <v>6</v>
      </c>
      <c r="T810" s="1">
        <v>6</v>
      </c>
    </row>
    <row r="811" spans="11:20" ht="13.5">
      <c r="K811" s="10" t="s">
        <v>1265</v>
      </c>
      <c r="L811" s="1">
        <v>6</v>
      </c>
      <c r="M811" s="1">
        <v>4</v>
      </c>
      <c r="N811" s="1">
        <v>6</v>
      </c>
      <c r="O811" s="1">
        <v>6</v>
      </c>
      <c r="P811" s="1">
        <v>5</v>
      </c>
      <c r="Q811" s="1">
        <v>63</v>
      </c>
      <c r="R811" s="1">
        <v>67</v>
      </c>
      <c r="S811" s="1">
        <v>7</v>
      </c>
      <c r="T811" s="1">
        <v>6</v>
      </c>
    </row>
    <row r="812" spans="11:20" ht="13.5">
      <c r="K812" s="10" t="s">
        <v>1266</v>
      </c>
      <c r="L812" s="1">
        <v>7</v>
      </c>
      <c r="M812" s="1">
        <v>5</v>
      </c>
      <c r="N812" s="1">
        <v>7</v>
      </c>
      <c r="O812" s="1">
        <v>7</v>
      </c>
      <c r="P812" s="1">
        <v>6</v>
      </c>
      <c r="Q812" s="1">
        <v>69</v>
      </c>
      <c r="R812" s="1">
        <v>74</v>
      </c>
      <c r="S812" s="1">
        <v>8</v>
      </c>
      <c r="T812" s="1">
        <v>7</v>
      </c>
    </row>
    <row r="813" spans="11:20" ht="13.5">
      <c r="K813" s="10" t="s">
        <v>1267</v>
      </c>
      <c r="L813" s="1">
        <v>8</v>
      </c>
      <c r="M813" s="1">
        <v>5</v>
      </c>
      <c r="N813" s="1">
        <v>8</v>
      </c>
      <c r="O813" s="1">
        <v>7</v>
      </c>
      <c r="P813" s="1">
        <v>6</v>
      </c>
      <c r="Q813" s="1">
        <v>75</v>
      </c>
      <c r="R813" s="1">
        <v>80</v>
      </c>
      <c r="S813" s="1">
        <v>9</v>
      </c>
      <c r="T813" s="1">
        <v>8</v>
      </c>
    </row>
    <row r="814" spans="11:20" ht="13.5">
      <c r="K814" s="10" t="s">
        <v>1268</v>
      </c>
      <c r="L814" s="1">
        <v>8</v>
      </c>
      <c r="M814" s="1">
        <v>6</v>
      </c>
      <c r="N814" s="1">
        <v>8</v>
      </c>
      <c r="O814" s="1">
        <v>8</v>
      </c>
      <c r="P814" s="1">
        <v>7</v>
      </c>
      <c r="Q814" s="1">
        <v>82</v>
      </c>
      <c r="R814" s="1">
        <v>87</v>
      </c>
      <c r="S814" s="1">
        <v>9</v>
      </c>
      <c r="T814" s="1">
        <v>8</v>
      </c>
    </row>
    <row r="815" spans="11:20" ht="13.5">
      <c r="K815" s="10" t="s">
        <v>1269</v>
      </c>
      <c r="L815" s="1">
        <v>9</v>
      </c>
      <c r="M815" s="1">
        <v>6</v>
      </c>
      <c r="N815" s="1">
        <v>9</v>
      </c>
      <c r="O815" s="1">
        <v>8</v>
      </c>
      <c r="P815" s="1">
        <v>7</v>
      </c>
      <c r="Q815" s="1">
        <v>88</v>
      </c>
      <c r="R815" s="1">
        <v>94</v>
      </c>
      <c r="S815" s="1">
        <v>10</v>
      </c>
      <c r="T815" s="1">
        <v>9</v>
      </c>
    </row>
    <row r="816" spans="11:20" ht="13.5">
      <c r="K816" s="10" t="s">
        <v>1270</v>
      </c>
      <c r="L816" s="1">
        <v>9</v>
      </c>
      <c r="M816" s="1">
        <v>7</v>
      </c>
      <c r="N816" s="1">
        <v>9</v>
      </c>
      <c r="O816" s="1">
        <v>9</v>
      </c>
      <c r="P816" s="1">
        <v>8</v>
      </c>
      <c r="Q816" s="1">
        <v>92</v>
      </c>
      <c r="R816" s="1">
        <v>100</v>
      </c>
      <c r="S816" s="1">
        <v>10</v>
      </c>
      <c r="T816" s="1">
        <v>9</v>
      </c>
    </row>
    <row r="817" spans="11:20" ht="13.5">
      <c r="K817" s="10" t="s">
        <v>1271</v>
      </c>
      <c r="L817" s="1">
        <v>10</v>
      </c>
      <c r="M817" s="1">
        <v>7</v>
      </c>
      <c r="N817" s="1">
        <v>10</v>
      </c>
      <c r="O817" s="1">
        <v>9</v>
      </c>
      <c r="P817" s="1">
        <v>8</v>
      </c>
      <c r="Q817" s="1">
        <v>99</v>
      </c>
      <c r="R817" s="1">
        <v>107</v>
      </c>
      <c r="S817" s="1">
        <v>11</v>
      </c>
      <c r="T817" s="1">
        <v>10</v>
      </c>
    </row>
    <row r="818" spans="11:20" ht="13.5">
      <c r="K818" s="10" t="s">
        <v>1272</v>
      </c>
      <c r="L818" s="1">
        <v>11</v>
      </c>
      <c r="M818" s="1">
        <v>8</v>
      </c>
      <c r="N818" s="1">
        <v>11</v>
      </c>
      <c r="O818" s="1">
        <v>10</v>
      </c>
      <c r="P818" s="1">
        <v>9</v>
      </c>
      <c r="Q818" s="1">
        <v>105</v>
      </c>
      <c r="R818" s="1">
        <v>114</v>
      </c>
      <c r="S818" s="1">
        <v>12</v>
      </c>
      <c r="T818" s="1">
        <v>11</v>
      </c>
    </row>
    <row r="819" spans="11:20" ht="13.5">
      <c r="K819" s="10" t="s">
        <v>1273</v>
      </c>
      <c r="L819" s="1">
        <v>11</v>
      </c>
      <c r="M819" s="1">
        <v>8</v>
      </c>
      <c r="N819" s="1">
        <v>11</v>
      </c>
      <c r="O819" s="1">
        <v>10</v>
      </c>
      <c r="P819" s="1">
        <v>9</v>
      </c>
      <c r="Q819" s="1">
        <v>111</v>
      </c>
      <c r="R819" s="1">
        <v>120</v>
      </c>
      <c r="S819" s="1">
        <v>12</v>
      </c>
      <c r="T819" s="1">
        <v>11</v>
      </c>
    </row>
    <row r="820" spans="11:20" ht="13.5">
      <c r="K820" s="10" t="s">
        <v>1274</v>
      </c>
      <c r="L820" s="1">
        <v>12</v>
      </c>
      <c r="M820" s="1">
        <v>9</v>
      </c>
      <c r="N820" s="1">
        <v>12</v>
      </c>
      <c r="O820" s="1">
        <v>11</v>
      </c>
      <c r="P820" s="1">
        <v>10</v>
      </c>
      <c r="Q820" s="1">
        <v>118</v>
      </c>
      <c r="R820" s="1">
        <v>127</v>
      </c>
      <c r="S820" s="1">
        <v>13</v>
      </c>
      <c r="T820" s="1">
        <v>12</v>
      </c>
    </row>
    <row r="821" spans="11:20" ht="13.5">
      <c r="K821" s="10" t="s">
        <v>1275</v>
      </c>
      <c r="L821" s="1">
        <v>12</v>
      </c>
      <c r="M821" s="1">
        <v>9</v>
      </c>
      <c r="N821" s="1">
        <v>12</v>
      </c>
      <c r="O821" s="1">
        <v>12</v>
      </c>
      <c r="P821" s="1">
        <v>11</v>
      </c>
      <c r="Q821" s="1">
        <v>124</v>
      </c>
      <c r="R821" s="1">
        <v>134</v>
      </c>
      <c r="S821" s="1">
        <v>13</v>
      </c>
      <c r="T821" s="1">
        <v>12</v>
      </c>
    </row>
    <row r="822" spans="11:20" ht="13.5">
      <c r="K822" s="10" t="s">
        <v>1414</v>
      </c>
      <c r="L822" s="1">
        <v>1</v>
      </c>
      <c r="M822" s="1">
        <v>0</v>
      </c>
      <c r="N822" s="1">
        <v>1</v>
      </c>
      <c r="O822" s="1">
        <v>0</v>
      </c>
      <c r="P822" s="1">
        <v>1</v>
      </c>
      <c r="Q822" s="1">
        <v>7</v>
      </c>
      <c r="R822" s="1">
        <v>6</v>
      </c>
      <c r="S822" s="1">
        <v>1</v>
      </c>
      <c r="T822" s="1">
        <v>1</v>
      </c>
    </row>
    <row r="823" spans="11:20" ht="13.5">
      <c r="K823" s="10" t="s">
        <v>1415</v>
      </c>
      <c r="L823" s="1">
        <v>1</v>
      </c>
      <c r="M823" s="1">
        <v>1</v>
      </c>
      <c r="N823" s="1">
        <v>1</v>
      </c>
      <c r="O823" s="1">
        <v>1</v>
      </c>
      <c r="P823" s="1">
        <v>2</v>
      </c>
      <c r="Q823" s="1">
        <v>14</v>
      </c>
      <c r="R823" s="1">
        <v>12</v>
      </c>
      <c r="S823" s="1">
        <v>1</v>
      </c>
      <c r="T823" s="1">
        <v>1</v>
      </c>
    </row>
    <row r="824" spans="11:20" ht="13.5">
      <c r="K824" s="10" t="s">
        <v>1416</v>
      </c>
      <c r="L824" s="1">
        <v>2</v>
      </c>
      <c r="M824" s="1">
        <v>1</v>
      </c>
      <c r="N824" s="1">
        <v>2</v>
      </c>
      <c r="O824" s="1">
        <v>1</v>
      </c>
      <c r="P824" s="1">
        <v>2</v>
      </c>
      <c r="Q824" s="1">
        <v>21</v>
      </c>
      <c r="R824" s="1">
        <v>18</v>
      </c>
      <c r="S824" s="1">
        <v>2</v>
      </c>
      <c r="T824" s="1">
        <v>2</v>
      </c>
    </row>
    <row r="825" spans="11:20" ht="13.5">
      <c r="K825" s="10" t="s">
        <v>1417</v>
      </c>
      <c r="L825" s="1">
        <v>2</v>
      </c>
      <c r="M825" s="1">
        <v>2</v>
      </c>
      <c r="N825" s="1">
        <v>2</v>
      </c>
      <c r="O825" s="1">
        <v>2</v>
      </c>
      <c r="P825" s="1">
        <v>3</v>
      </c>
      <c r="Q825" s="1">
        <v>28</v>
      </c>
      <c r="R825" s="1">
        <v>25</v>
      </c>
      <c r="S825" s="1">
        <v>3</v>
      </c>
      <c r="T825" s="1">
        <v>3</v>
      </c>
    </row>
    <row r="826" spans="11:20" ht="13.5">
      <c r="K826" s="10" t="s">
        <v>1418</v>
      </c>
      <c r="L826" s="1">
        <v>3</v>
      </c>
      <c r="M826" s="1">
        <v>2</v>
      </c>
      <c r="N826" s="1">
        <v>3</v>
      </c>
      <c r="O826" s="1">
        <v>2</v>
      </c>
      <c r="P826" s="1">
        <v>4</v>
      </c>
      <c r="Q826" s="1">
        <v>35</v>
      </c>
      <c r="R826" s="1">
        <v>31</v>
      </c>
      <c r="S826" s="1">
        <v>4</v>
      </c>
      <c r="T826" s="1">
        <v>4</v>
      </c>
    </row>
    <row r="827" spans="11:20" ht="13.5">
      <c r="K827" s="10" t="s">
        <v>1419</v>
      </c>
      <c r="L827" s="1">
        <v>3</v>
      </c>
      <c r="M827" s="1">
        <v>3</v>
      </c>
      <c r="N827" s="1">
        <v>3</v>
      </c>
      <c r="O827" s="1">
        <v>3</v>
      </c>
      <c r="P827" s="1">
        <v>4</v>
      </c>
      <c r="Q827" s="1">
        <v>43</v>
      </c>
      <c r="R827" s="1">
        <v>39</v>
      </c>
      <c r="S827" s="1">
        <v>4</v>
      </c>
      <c r="T827" s="1">
        <v>4</v>
      </c>
    </row>
    <row r="828" spans="11:20" ht="13.5">
      <c r="K828" s="10" t="s">
        <v>1420</v>
      </c>
      <c r="L828" s="1">
        <v>4</v>
      </c>
      <c r="M828" s="1">
        <v>3</v>
      </c>
      <c r="N828" s="1">
        <v>4</v>
      </c>
      <c r="O828" s="1">
        <v>3</v>
      </c>
      <c r="P828" s="1">
        <v>5</v>
      </c>
      <c r="Q828" s="1">
        <v>49</v>
      </c>
      <c r="R828" s="1">
        <v>43</v>
      </c>
      <c r="S828" s="1">
        <v>5</v>
      </c>
      <c r="T828" s="1">
        <v>5</v>
      </c>
    </row>
    <row r="829" spans="11:20" ht="13.5">
      <c r="K829" s="10" t="s">
        <v>1421</v>
      </c>
      <c r="L829" s="1">
        <v>4</v>
      </c>
      <c r="M829" s="1">
        <v>4</v>
      </c>
      <c r="N829" s="1">
        <v>4</v>
      </c>
      <c r="O829" s="1">
        <v>4</v>
      </c>
      <c r="P829" s="1">
        <v>6</v>
      </c>
      <c r="Q829" s="1">
        <v>55</v>
      </c>
      <c r="R829" s="1">
        <v>49</v>
      </c>
      <c r="S829" s="1">
        <v>6</v>
      </c>
      <c r="T829" s="1">
        <v>6</v>
      </c>
    </row>
    <row r="830" spans="11:20" ht="13.5">
      <c r="K830" s="10" t="s">
        <v>1422</v>
      </c>
      <c r="L830" s="1">
        <v>5</v>
      </c>
      <c r="M830" s="1">
        <v>4</v>
      </c>
      <c r="N830" s="1">
        <v>5</v>
      </c>
      <c r="O830" s="1">
        <v>4</v>
      </c>
      <c r="P830" s="1">
        <v>7</v>
      </c>
      <c r="Q830" s="1">
        <v>63</v>
      </c>
      <c r="R830" s="1">
        <v>55</v>
      </c>
      <c r="S830" s="1">
        <v>7</v>
      </c>
      <c r="T830" s="1">
        <v>7</v>
      </c>
    </row>
    <row r="831" spans="11:20" ht="13.5">
      <c r="K831" s="10" t="s">
        <v>1423</v>
      </c>
      <c r="L831" s="1">
        <v>6</v>
      </c>
      <c r="M831" s="1">
        <v>5</v>
      </c>
      <c r="N831" s="1">
        <v>6</v>
      </c>
      <c r="O831" s="1">
        <v>5</v>
      </c>
      <c r="P831" s="1">
        <v>7</v>
      </c>
      <c r="Q831" s="1">
        <v>70</v>
      </c>
      <c r="R831" s="1">
        <v>61</v>
      </c>
      <c r="S831" s="1">
        <v>8</v>
      </c>
      <c r="T831" s="1">
        <v>8</v>
      </c>
    </row>
    <row r="832" spans="11:20" ht="13.5">
      <c r="K832" s="10" t="s">
        <v>1424</v>
      </c>
      <c r="L832" s="1">
        <v>6</v>
      </c>
      <c r="M832" s="1">
        <v>5</v>
      </c>
      <c r="N832" s="1">
        <v>6</v>
      </c>
      <c r="O832" s="1">
        <v>5</v>
      </c>
      <c r="P832" s="1">
        <v>8</v>
      </c>
      <c r="Q832" s="1">
        <v>77</v>
      </c>
      <c r="R832" s="1">
        <v>68</v>
      </c>
      <c r="S832" s="1">
        <v>8</v>
      </c>
      <c r="T832" s="1">
        <v>8</v>
      </c>
    </row>
    <row r="833" spans="11:20" ht="13.5">
      <c r="K833" s="10" t="s">
        <v>1425</v>
      </c>
      <c r="L833" s="1">
        <v>7</v>
      </c>
      <c r="M833" s="1">
        <v>6</v>
      </c>
      <c r="N833" s="1">
        <v>7</v>
      </c>
      <c r="O833" s="1">
        <v>6</v>
      </c>
      <c r="P833" s="1">
        <v>9</v>
      </c>
      <c r="Q833" s="1">
        <v>84</v>
      </c>
      <c r="R833" s="1">
        <v>74</v>
      </c>
      <c r="S833" s="1">
        <v>9</v>
      </c>
      <c r="T833" s="1">
        <v>9</v>
      </c>
    </row>
    <row r="834" spans="11:20" ht="13.5">
      <c r="K834" s="10" t="s">
        <v>1426</v>
      </c>
      <c r="L834" s="1">
        <v>7</v>
      </c>
      <c r="M834" s="1">
        <v>6</v>
      </c>
      <c r="N834" s="1">
        <v>7</v>
      </c>
      <c r="O834" s="1">
        <v>6</v>
      </c>
      <c r="P834" s="1">
        <v>10</v>
      </c>
      <c r="Q834" s="1">
        <v>91</v>
      </c>
      <c r="R834" s="1">
        <v>80</v>
      </c>
      <c r="S834" s="1">
        <v>10</v>
      </c>
      <c r="T834" s="1">
        <v>10</v>
      </c>
    </row>
    <row r="835" spans="11:20" ht="13.5">
      <c r="K835" s="10" t="s">
        <v>1427</v>
      </c>
      <c r="L835" s="1">
        <v>8</v>
      </c>
      <c r="M835" s="1">
        <v>7</v>
      </c>
      <c r="N835" s="1">
        <v>8</v>
      </c>
      <c r="O835" s="1">
        <v>7</v>
      </c>
      <c r="P835" s="1">
        <v>12</v>
      </c>
      <c r="Q835" s="1">
        <v>99</v>
      </c>
      <c r="R835" s="1">
        <v>86</v>
      </c>
      <c r="S835" s="1">
        <v>11</v>
      </c>
      <c r="T835" s="1">
        <v>11</v>
      </c>
    </row>
    <row r="836" spans="11:20" ht="13.5">
      <c r="K836" s="10" t="s">
        <v>1428</v>
      </c>
      <c r="L836" s="1">
        <v>8</v>
      </c>
      <c r="M836" s="1">
        <v>7</v>
      </c>
      <c r="N836" s="1">
        <v>8</v>
      </c>
      <c r="O836" s="1">
        <v>7</v>
      </c>
      <c r="P836" s="1">
        <v>13</v>
      </c>
      <c r="Q836" s="1">
        <v>105</v>
      </c>
      <c r="R836" s="1">
        <v>91</v>
      </c>
      <c r="S836" s="1">
        <v>12</v>
      </c>
      <c r="T836" s="1">
        <v>12</v>
      </c>
    </row>
    <row r="837" spans="11:20" ht="13.5">
      <c r="K837" s="10" t="s">
        <v>1429</v>
      </c>
      <c r="L837" s="1">
        <v>9</v>
      </c>
      <c r="M837" s="1">
        <v>8</v>
      </c>
      <c r="N837" s="1">
        <v>9</v>
      </c>
      <c r="O837" s="1">
        <v>8</v>
      </c>
      <c r="P837" s="1">
        <v>14</v>
      </c>
      <c r="Q837" s="1">
        <v>113</v>
      </c>
      <c r="R837" s="1">
        <v>99</v>
      </c>
      <c r="S837" s="1">
        <v>12</v>
      </c>
      <c r="T837" s="1">
        <v>12</v>
      </c>
    </row>
    <row r="838" spans="11:20" ht="13.5">
      <c r="K838" s="10" t="s">
        <v>1430</v>
      </c>
      <c r="L838" s="1">
        <v>10</v>
      </c>
      <c r="M838" s="1">
        <v>8</v>
      </c>
      <c r="N838" s="1">
        <v>10</v>
      </c>
      <c r="O838" s="1">
        <v>8</v>
      </c>
      <c r="P838" s="1">
        <v>14</v>
      </c>
      <c r="Q838" s="1">
        <v>120</v>
      </c>
      <c r="R838" s="1">
        <v>104</v>
      </c>
      <c r="S838" s="1">
        <v>13</v>
      </c>
      <c r="T838" s="1">
        <v>13</v>
      </c>
    </row>
    <row r="839" spans="11:20" ht="13.5">
      <c r="K839" s="10" t="s">
        <v>1431</v>
      </c>
      <c r="L839" s="1">
        <v>10</v>
      </c>
      <c r="M839" s="1">
        <v>9</v>
      </c>
      <c r="N839" s="1">
        <v>10</v>
      </c>
      <c r="O839" s="1">
        <v>9</v>
      </c>
      <c r="P839" s="1">
        <v>15</v>
      </c>
      <c r="Q839" s="1">
        <v>128</v>
      </c>
      <c r="R839" s="1">
        <v>110</v>
      </c>
      <c r="S839" s="1">
        <v>14</v>
      </c>
      <c r="T839" s="1">
        <v>14</v>
      </c>
    </row>
    <row r="840" spans="11:20" ht="13.5">
      <c r="K840" s="10" t="s">
        <v>1432</v>
      </c>
      <c r="L840" s="1">
        <v>11</v>
      </c>
      <c r="M840" s="1">
        <v>9</v>
      </c>
      <c r="N840" s="1">
        <v>11</v>
      </c>
      <c r="O840" s="1">
        <v>9</v>
      </c>
      <c r="P840" s="1">
        <v>16</v>
      </c>
      <c r="Q840" s="1">
        <v>136</v>
      </c>
      <c r="R840" s="1">
        <v>117</v>
      </c>
      <c r="S840" s="1">
        <v>15</v>
      </c>
      <c r="T840" s="1">
        <v>15</v>
      </c>
    </row>
    <row r="841" spans="11:20" ht="13.5">
      <c r="K841" s="10" t="s">
        <v>1433</v>
      </c>
      <c r="L841" s="1">
        <v>12</v>
      </c>
      <c r="M841" s="1">
        <v>10</v>
      </c>
      <c r="N841" s="1">
        <v>12</v>
      </c>
      <c r="O841" s="1">
        <v>10</v>
      </c>
      <c r="P841" s="1">
        <v>16</v>
      </c>
      <c r="Q841" s="1">
        <v>144</v>
      </c>
      <c r="R841" s="1">
        <v>125</v>
      </c>
      <c r="S841" s="1">
        <v>16</v>
      </c>
      <c r="T841" s="1">
        <v>16</v>
      </c>
    </row>
    <row r="842" spans="11:20" ht="13.5">
      <c r="K842" s="10" t="s">
        <v>1394</v>
      </c>
      <c r="L842" s="1">
        <v>1</v>
      </c>
      <c r="M842" s="1">
        <v>0</v>
      </c>
      <c r="N842" s="1">
        <v>1</v>
      </c>
      <c r="O842" s="1">
        <v>0</v>
      </c>
      <c r="P842" s="1">
        <v>1</v>
      </c>
      <c r="Q842" s="1">
        <v>7</v>
      </c>
      <c r="R842" s="1">
        <v>6</v>
      </c>
      <c r="S842" s="1">
        <v>1</v>
      </c>
      <c r="T842" s="1">
        <v>1</v>
      </c>
    </row>
    <row r="843" spans="11:20" ht="13.5">
      <c r="K843" s="10" t="s">
        <v>1395</v>
      </c>
      <c r="L843" s="1">
        <v>1</v>
      </c>
      <c r="M843" s="1">
        <v>1</v>
      </c>
      <c r="N843" s="1">
        <v>1</v>
      </c>
      <c r="O843" s="1">
        <v>1</v>
      </c>
      <c r="P843" s="1">
        <v>2</v>
      </c>
      <c r="Q843" s="1">
        <v>14</v>
      </c>
      <c r="R843" s="1">
        <v>12</v>
      </c>
      <c r="S843" s="1">
        <v>1</v>
      </c>
      <c r="T843" s="1">
        <v>1</v>
      </c>
    </row>
    <row r="844" spans="11:20" ht="13.5">
      <c r="K844" s="10" t="s">
        <v>1396</v>
      </c>
      <c r="L844" s="1">
        <v>2</v>
      </c>
      <c r="M844" s="1">
        <v>1</v>
      </c>
      <c r="N844" s="1">
        <v>2</v>
      </c>
      <c r="O844" s="1">
        <v>1</v>
      </c>
      <c r="P844" s="1">
        <v>2</v>
      </c>
      <c r="Q844" s="1">
        <v>21</v>
      </c>
      <c r="R844" s="1">
        <v>18</v>
      </c>
      <c r="S844" s="1">
        <v>2</v>
      </c>
      <c r="T844" s="1">
        <v>2</v>
      </c>
    </row>
    <row r="845" spans="11:20" ht="13.5">
      <c r="K845" s="10" t="s">
        <v>1397</v>
      </c>
      <c r="L845" s="1">
        <v>2</v>
      </c>
      <c r="M845" s="1">
        <v>2</v>
      </c>
      <c r="N845" s="1">
        <v>2</v>
      </c>
      <c r="O845" s="1">
        <v>2</v>
      </c>
      <c r="P845" s="1">
        <v>3</v>
      </c>
      <c r="Q845" s="1">
        <v>28</v>
      </c>
      <c r="R845" s="1">
        <v>25</v>
      </c>
      <c r="S845" s="1">
        <v>3</v>
      </c>
      <c r="T845" s="1">
        <v>3</v>
      </c>
    </row>
    <row r="846" spans="11:20" ht="13.5">
      <c r="K846" s="10" t="s">
        <v>1398</v>
      </c>
      <c r="L846" s="1">
        <v>3</v>
      </c>
      <c r="M846" s="1">
        <v>2</v>
      </c>
      <c r="N846" s="1">
        <v>3</v>
      </c>
      <c r="O846" s="1">
        <v>2</v>
      </c>
      <c r="P846" s="1">
        <v>4</v>
      </c>
      <c r="Q846" s="1">
        <v>35</v>
      </c>
      <c r="R846" s="1">
        <v>31</v>
      </c>
      <c r="S846" s="1">
        <v>4</v>
      </c>
      <c r="T846" s="1">
        <v>4</v>
      </c>
    </row>
    <row r="847" spans="11:20" ht="13.5">
      <c r="K847" s="10" t="s">
        <v>1399</v>
      </c>
      <c r="L847" s="1">
        <v>3</v>
      </c>
      <c r="M847" s="1">
        <v>3</v>
      </c>
      <c r="N847" s="1">
        <v>3</v>
      </c>
      <c r="O847" s="1">
        <v>3</v>
      </c>
      <c r="P847" s="1">
        <v>4</v>
      </c>
      <c r="Q847" s="1">
        <v>43</v>
      </c>
      <c r="R847" s="1">
        <v>39</v>
      </c>
      <c r="S847" s="1">
        <v>4</v>
      </c>
      <c r="T847" s="1">
        <v>4</v>
      </c>
    </row>
    <row r="848" spans="11:20" ht="13.5">
      <c r="K848" s="10" t="s">
        <v>1400</v>
      </c>
      <c r="L848" s="1">
        <v>4</v>
      </c>
      <c r="M848" s="1">
        <v>3</v>
      </c>
      <c r="N848" s="1">
        <v>4</v>
      </c>
      <c r="O848" s="1">
        <v>3</v>
      </c>
      <c r="P848" s="1">
        <v>5</v>
      </c>
      <c r="Q848" s="1">
        <v>49</v>
      </c>
      <c r="R848" s="1">
        <v>43</v>
      </c>
      <c r="S848" s="1">
        <v>5</v>
      </c>
      <c r="T848" s="1">
        <v>5</v>
      </c>
    </row>
    <row r="849" spans="11:20" ht="13.5">
      <c r="K849" s="10" t="s">
        <v>1401</v>
      </c>
      <c r="L849" s="1">
        <v>4</v>
      </c>
      <c r="M849" s="1">
        <v>4</v>
      </c>
      <c r="N849" s="1">
        <v>4</v>
      </c>
      <c r="O849" s="1">
        <v>4</v>
      </c>
      <c r="P849" s="1">
        <v>6</v>
      </c>
      <c r="Q849" s="1">
        <v>55</v>
      </c>
      <c r="R849" s="1">
        <v>49</v>
      </c>
      <c r="S849" s="1">
        <v>6</v>
      </c>
      <c r="T849" s="1">
        <v>6</v>
      </c>
    </row>
    <row r="850" spans="11:20" ht="13.5">
      <c r="K850" s="10" t="s">
        <v>1402</v>
      </c>
      <c r="L850" s="1">
        <v>5</v>
      </c>
      <c r="M850" s="1">
        <v>4</v>
      </c>
      <c r="N850" s="1">
        <v>5</v>
      </c>
      <c r="O850" s="1">
        <v>4</v>
      </c>
      <c r="P850" s="1">
        <v>7</v>
      </c>
      <c r="Q850" s="1">
        <v>63</v>
      </c>
      <c r="R850" s="1">
        <v>55</v>
      </c>
      <c r="S850" s="1">
        <v>7</v>
      </c>
      <c r="T850" s="1">
        <v>7</v>
      </c>
    </row>
    <row r="851" spans="11:20" ht="13.5">
      <c r="K851" s="10" t="s">
        <v>1403</v>
      </c>
      <c r="L851" s="1">
        <v>6</v>
      </c>
      <c r="M851" s="1">
        <v>5</v>
      </c>
      <c r="N851" s="1">
        <v>6</v>
      </c>
      <c r="O851" s="1">
        <v>5</v>
      </c>
      <c r="P851" s="1">
        <v>7</v>
      </c>
      <c r="Q851" s="1">
        <v>70</v>
      </c>
      <c r="R851" s="1">
        <v>61</v>
      </c>
      <c r="S851" s="1">
        <v>8</v>
      </c>
      <c r="T851" s="1">
        <v>8</v>
      </c>
    </row>
    <row r="852" spans="11:20" ht="13.5">
      <c r="K852" s="10" t="s">
        <v>1404</v>
      </c>
      <c r="L852" s="1">
        <v>6</v>
      </c>
      <c r="M852" s="1">
        <v>5</v>
      </c>
      <c r="N852" s="1">
        <v>6</v>
      </c>
      <c r="O852" s="1">
        <v>5</v>
      </c>
      <c r="P852" s="1">
        <v>8</v>
      </c>
      <c r="Q852" s="1">
        <v>77</v>
      </c>
      <c r="R852" s="1">
        <v>68</v>
      </c>
      <c r="S852" s="1">
        <v>8</v>
      </c>
      <c r="T852" s="1">
        <v>8</v>
      </c>
    </row>
    <row r="853" spans="11:20" ht="13.5">
      <c r="K853" s="10" t="s">
        <v>1405</v>
      </c>
      <c r="L853" s="1">
        <v>7</v>
      </c>
      <c r="M853" s="1">
        <v>6</v>
      </c>
      <c r="N853" s="1">
        <v>7</v>
      </c>
      <c r="O853" s="1">
        <v>6</v>
      </c>
      <c r="P853" s="1">
        <v>9</v>
      </c>
      <c r="Q853" s="1">
        <v>84</v>
      </c>
      <c r="R853" s="1">
        <v>74</v>
      </c>
      <c r="S853" s="1">
        <v>9</v>
      </c>
      <c r="T853" s="1">
        <v>9</v>
      </c>
    </row>
    <row r="854" spans="11:20" ht="13.5">
      <c r="K854" s="10" t="s">
        <v>1406</v>
      </c>
      <c r="L854" s="1">
        <v>7</v>
      </c>
      <c r="M854" s="1">
        <v>6</v>
      </c>
      <c r="N854" s="1">
        <v>7</v>
      </c>
      <c r="O854" s="1">
        <v>6</v>
      </c>
      <c r="P854" s="1">
        <v>10</v>
      </c>
      <c r="Q854" s="1">
        <v>91</v>
      </c>
      <c r="R854" s="1">
        <v>80</v>
      </c>
      <c r="S854" s="1">
        <v>10</v>
      </c>
      <c r="T854" s="1">
        <v>10</v>
      </c>
    </row>
    <row r="855" spans="11:20" ht="13.5">
      <c r="K855" s="10" t="s">
        <v>1407</v>
      </c>
      <c r="L855" s="1">
        <v>8</v>
      </c>
      <c r="M855" s="1">
        <v>7</v>
      </c>
      <c r="N855" s="1">
        <v>8</v>
      </c>
      <c r="O855" s="1">
        <v>7</v>
      </c>
      <c r="P855" s="1">
        <v>12</v>
      </c>
      <c r="Q855" s="1">
        <v>99</v>
      </c>
      <c r="R855" s="1">
        <v>86</v>
      </c>
      <c r="S855" s="1">
        <v>11</v>
      </c>
      <c r="T855" s="1">
        <v>11</v>
      </c>
    </row>
    <row r="856" spans="11:20" ht="13.5">
      <c r="K856" s="10" t="s">
        <v>1408</v>
      </c>
      <c r="L856" s="1">
        <v>8</v>
      </c>
      <c r="M856" s="1">
        <v>7</v>
      </c>
      <c r="N856" s="1">
        <v>8</v>
      </c>
      <c r="O856" s="1">
        <v>7</v>
      </c>
      <c r="P856" s="1">
        <v>13</v>
      </c>
      <c r="Q856" s="1">
        <v>105</v>
      </c>
      <c r="R856" s="1">
        <v>91</v>
      </c>
      <c r="S856" s="1">
        <v>12</v>
      </c>
      <c r="T856" s="1">
        <v>12</v>
      </c>
    </row>
    <row r="857" spans="11:20" ht="13.5">
      <c r="K857" s="10" t="s">
        <v>1409</v>
      </c>
      <c r="L857" s="1">
        <v>9</v>
      </c>
      <c r="M857" s="1">
        <v>8</v>
      </c>
      <c r="N857" s="1">
        <v>9</v>
      </c>
      <c r="O857" s="1">
        <v>8</v>
      </c>
      <c r="P857" s="1">
        <v>14</v>
      </c>
      <c r="Q857" s="1">
        <v>113</v>
      </c>
      <c r="R857" s="1">
        <v>99</v>
      </c>
      <c r="S857" s="1">
        <v>12</v>
      </c>
      <c r="T857" s="1">
        <v>12</v>
      </c>
    </row>
    <row r="858" spans="11:20" ht="13.5">
      <c r="K858" s="10" t="s">
        <v>1410</v>
      </c>
      <c r="L858" s="1">
        <v>10</v>
      </c>
      <c r="M858" s="1">
        <v>8</v>
      </c>
      <c r="N858" s="1">
        <v>10</v>
      </c>
      <c r="O858" s="1">
        <v>8</v>
      </c>
      <c r="P858" s="1">
        <v>14</v>
      </c>
      <c r="Q858" s="1">
        <v>120</v>
      </c>
      <c r="R858" s="1">
        <v>104</v>
      </c>
      <c r="S858" s="1">
        <v>13</v>
      </c>
      <c r="T858" s="1">
        <v>13</v>
      </c>
    </row>
    <row r="859" spans="11:20" ht="13.5">
      <c r="K859" s="10" t="s">
        <v>1411</v>
      </c>
      <c r="L859" s="1">
        <v>10</v>
      </c>
      <c r="M859" s="1">
        <v>9</v>
      </c>
      <c r="N859" s="1">
        <v>10</v>
      </c>
      <c r="O859" s="1">
        <v>9</v>
      </c>
      <c r="P859" s="1">
        <v>15</v>
      </c>
      <c r="Q859" s="1">
        <v>128</v>
      </c>
      <c r="R859" s="1">
        <v>110</v>
      </c>
      <c r="S859" s="1">
        <v>14</v>
      </c>
      <c r="T859" s="1">
        <v>14</v>
      </c>
    </row>
    <row r="860" spans="11:20" ht="13.5">
      <c r="K860" s="10" t="s">
        <v>1412</v>
      </c>
      <c r="L860" s="1">
        <v>11</v>
      </c>
      <c r="M860" s="1">
        <v>9</v>
      </c>
      <c r="N860" s="1">
        <v>11</v>
      </c>
      <c r="O860" s="1">
        <v>9</v>
      </c>
      <c r="P860" s="1">
        <v>16</v>
      </c>
      <c r="Q860" s="1">
        <v>136</v>
      </c>
      <c r="R860" s="1">
        <v>117</v>
      </c>
      <c r="S860" s="1">
        <v>15</v>
      </c>
      <c r="T860" s="1">
        <v>15</v>
      </c>
    </row>
    <row r="861" spans="11:20" ht="13.5">
      <c r="K861" s="10" t="s">
        <v>1413</v>
      </c>
      <c r="L861" s="1">
        <v>12</v>
      </c>
      <c r="M861" s="1">
        <v>10</v>
      </c>
      <c r="N861" s="1">
        <v>12</v>
      </c>
      <c r="O861" s="1">
        <v>10</v>
      </c>
      <c r="P861" s="1">
        <v>16</v>
      </c>
      <c r="Q861" s="1">
        <v>144</v>
      </c>
      <c r="R861" s="1">
        <v>125</v>
      </c>
      <c r="S861" s="1">
        <v>16</v>
      </c>
      <c r="T861" s="1">
        <v>16</v>
      </c>
    </row>
    <row r="862" spans="11:20" ht="13.5">
      <c r="K862" s="10" t="s">
        <v>1374</v>
      </c>
      <c r="L862" s="1">
        <v>1</v>
      </c>
      <c r="M862" s="1">
        <v>1</v>
      </c>
      <c r="N862" s="1">
        <v>1</v>
      </c>
      <c r="O862" s="1">
        <v>0</v>
      </c>
      <c r="P862" s="1">
        <v>2</v>
      </c>
      <c r="Q862" s="1">
        <v>0</v>
      </c>
      <c r="R862" s="1">
        <v>8</v>
      </c>
      <c r="S862" s="1">
        <v>1</v>
      </c>
      <c r="T862" s="1">
        <v>2</v>
      </c>
    </row>
    <row r="863" spans="11:20" ht="13.5">
      <c r="K863" s="10" t="s">
        <v>1375</v>
      </c>
      <c r="L863" s="1">
        <v>1</v>
      </c>
      <c r="M863" s="1">
        <v>2</v>
      </c>
      <c r="N863" s="1">
        <v>2</v>
      </c>
      <c r="O863" s="1">
        <v>1</v>
      </c>
      <c r="P863" s="1">
        <v>3</v>
      </c>
      <c r="Q863" s="1">
        <v>0</v>
      </c>
      <c r="R863" s="1">
        <v>15</v>
      </c>
      <c r="S863" s="1">
        <v>1</v>
      </c>
      <c r="T863" s="1">
        <v>3</v>
      </c>
    </row>
    <row r="864" spans="11:20" ht="13.5">
      <c r="K864" s="10" t="s">
        <v>1376</v>
      </c>
      <c r="L864" s="1">
        <v>2</v>
      </c>
      <c r="M864" s="1">
        <v>3</v>
      </c>
      <c r="N864" s="1">
        <v>2</v>
      </c>
      <c r="O864" s="1">
        <v>1</v>
      </c>
      <c r="P864" s="1">
        <v>4</v>
      </c>
      <c r="Q864" s="1">
        <v>0</v>
      </c>
      <c r="R864" s="1">
        <v>22</v>
      </c>
      <c r="S864" s="1">
        <v>2</v>
      </c>
      <c r="T864" s="1">
        <v>3</v>
      </c>
    </row>
    <row r="865" spans="11:20" ht="13.5">
      <c r="K865" s="10" t="s">
        <v>1377</v>
      </c>
      <c r="L865" s="1">
        <v>2</v>
      </c>
      <c r="M865" s="1">
        <v>3</v>
      </c>
      <c r="N865" s="1">
        <v>3</v>
      </c>
      <c r="O865" s="1">
        <v>2</v>
      </c>
      <c r="P865" s="1">
        <v>4</v>
      </c>
      <c r="Q865" s="1">
        <v>0</v>
      </c>
      <c r="R865" s="1">
        <v>29</v>
      </c>
      <c r="S865" s="1">
        <v>2</v>
      </c>
      <c r="T865" s="1">
        <v>4</v>
      </c>
    </row>
    <row r="866" spans="11:20" ht="13.5">
      <c r="K866" s="10" t="s">
        <v>1378</v>
      </c>
      <c r="L866" s="1">
        <v>3</v>
      </c>
      <c r="M866" s="1">
        <v>4</v>
      </c>
      <c r="N866" s="1">
        <v>4</v>
      </c>
      <c r="O866" s="1">
        <v>2</v>
      </c>
      <c r="P866" s="1">
        <v>5</v>
      </c>
      <c r="Q866" s="1">
        <v>0</v>
      </c>
      <c r="R866" s="1">
        <v>36</v>
      </c>
      <c r="S866" s="1">
        <v>3</v>
      </c>
      <c r="T866" s="1">
        <v>5</v>
      </c>
    </row>
    <row r="867" spans="11:20" ht="13.5">
      <c r="K867" s="10" t="s">
        <v>1379</v>
      </c>
      <c r="L867" s="1">
        <v>4</v>
      </c>
      <c r="M867" s="1">
        <v>4</v>
      </c>
      <c r="N867" s="1">
        <v>4</v>
      </c>
      <c r="O867" s="1">
        <v>3</v>
      </c>
      <c r="P867" s="1">
        <v>6</v>
      </c>
      <c r="Q867" s="1">
        <v>0</v>
      </c>
      <c r="R867" s="1">
        <v>43</v>
      </c>
      <c r="S867" s="1">
        <v>4</v>
      </c>
      <c r="T867" s="1">
        <v>5</v>
      </c>
    </row>
    <row r="868" spans="11:20" ht="13.5">
      <c r="K868" s="10" t="s">
        <v>1380</v>
      </c>
      <c r="L868" s="1">
        <v>4</v>
      </c>
      <c r="M868" s="1">
        <v>5</v>
      </c>
      <c r="N868" s="1">
        <v>5</v>
      </c>
      <c r="O868" s="1">
        <v>3</v>
      </c>
      <c r="P868" s="1">
        <v>7</v>
      </c>
      <c r="Q868" s="1">
        <v>0</v>
      </c>
      <c r="R868" s="1">
        <v>50</v>
      </c>
      <c r="S868" s="1">
        <v>4</v>
      </c>
      <c r="T868" s="1">
        <v>6</v>
      </c>
    </row>
    <row r="869" spans="11:20" ht="13.5">
      <c r="K869" s="10" t="s">
        <v>1381</v>
      </c>
      <c r="L869" s="1">
        <v>5</v>
      </c>
      <c r="M869" s="1">
        <v>6</v>
      </c>
      <c r="N869" s="1">
        <v>6</v>
      </c>
      <c r="O869" s="1">
        <v>4</v>
      </c>
      <c r="P869" s="1">
        <v>7</v>
      </c>
      <c r="Q869" s="1">
        <v>0</v>
      </c>
      <c r="R869" s="1">
        <v>57</v>
      </c>
      <c r="S869" s="1">
        <v>5</v>
      </c>
      <c r="T869" s="1">
        <v>7</v>
      </c>
    </row>
    <row r="870" spans="11:20" ht="13.5">
      <c r="K870" s="10" t="s">
        <v>1382</v>
      </c>
      <c r="L870" s="1">
        <v>5</v>
      </c>
      <c r="M870" s="1">
        <v>6</v>
      </c>
      <c r="N870" s="1">
        <v>6</v>
      </c>
      <c r="O870" s="1">
        <v>4</v>
      </c>
      <c r="P870" s="1">
        <v>8</v>
      </c>
      <c r="Q870" s="1">
        <v>0</v>
      </c>
      <c r="R870" s="1">
        <v>64</v>
      </c>
      <c r="S870" s="1">
        <v>5</v>
      </c>
      <c r="T870" s="1">
        <v>8</v>
      </c>
    </row>
    <row r="871" spans="11:20" ht="13.5">
      <c r="K871" s="10" t="s">
        <v>1383</v>
      </c>
      <c r="L871" s="1">
        <v>6</v>
      </c>
      <c r="M871" s="1">
        <v>7</v>
      </c>
      <c r="N871" s="1">
        <v>7</v>
      </c>
      <c r="O871" s="1">
        <v>5</v>
      </c>
      <c r="P871" s="1">
        <v>9</v>
      </c>
      <c r="Q871" s="1">
        <v>0</v>
      </c>
      <c r="R871" s="1">
        <v>71</v>
      </c>
      <c r="S871" s="1">
        <v>6</v>
      </c>
      <c r="T871" s="1">
        <v>8</v>
      </c>
    </row>
    <row r="872" spans="11:20" ht="13.5">
      <c r="K872" s="10" t="s">
        <v>1384</v>
      </c>
      <c r="L872" s="1">
        <v>6</v>
      </c>
      <c r="M872" s="1">
        <v>7</v>
      </c>
      <c r="N872" s="1">
        <v>7</v>
      </c>
      <c r="O872" s="1">
        <v>6</v>
      </c>
      <c r="P872" s="1">
        <v>10</v>
      </c>
      <c r="Q872" s="1">
        <v>0</v>
      </c>
      <c r="R872" s="1">
        <v>79</v>
      </c>
      <c r="S872" s="1">
        <v>6</v>
      </c>
      <c r="T872" s="1">
        <v>9</v>
      </c>
    </row>
    <row r="873" spans="11:20" ht="13.5">
      <c r="K873" s="10" t="s">
        <v>1385</v>
      </c>
      <c r="L873" s="1">
        <v>7</v>
      </c>
      <c r="M873" s="1">
        <v>8</v>
      </c>
      <c r="N873" s="1">
        <v>8</v>
      </c>
      <c r="O873" s="1">
        <v>6</v>
      </c>
      <c r="P873" s="1">
        <v>11</v>
      </c>
      <c r="Q873" s="1">
        <v>0</v>
      </c>
      <c r="R873" s="1">
        <v>86</v>
      </c>
      <c r="S873" s="1">
        <v>7</v>
      </c>
      <c r="T873" s="1">
        <v>10</v>
      </c>
    </row>
    <row r="874" spans="11:20" ht="13.5">
      <c r="K874" s="10" t="s">
        <v>1386</v>
      </c>
      <c r="L874" s="1">
        <v>7</v>
      </c>
      <c r="M874" s="1">
        <v>9</v>
      </c>
      <c r="N874" s="1">
        <v>8</v>
      </c>
      <c r="O874" s="1">
        <v>7</v>
      </c>
      <c r="P874" s="1">
        <v>12</v>
      </c>
      <c r="Q874" s="1">
        <v>0</v>
      </c>
      <c r="R874" s="1">
        <v>93</v>
      </c>
      <c r="S874" s="1">
        <v>7</v>
      </c>
      <c r="T874" s="1">
        <v>10</v>
      </c>
    </row>
    <row r="875" spans="11:20" ht="13.5">
      <c r="K875" s="10" t="s">
        <v>1387</v>
      </c>
      <c r="L875" s="1">
        <v>8</v>
      </c>
      <c r="M875" s="1">
        <v>9</v>
      </c>
      <c r="N875" s="1">
        <v>9</v>
      </c>
      <c r="O875" s="1">
        <v>7</v>
      </c>
      <c r="P875" s="1">
        <v>13</v>
      </c>
      <c r="Q875" s="1">
        <v>0</v>
      </c>
      <c r="R875" s="1">
        <v>100</v>
      </c>
      <c r="S875" s="1">
        <v>8</v>
      </c>
      <c r="T875" s="1">
        <v>11</v>
      </c>
    </row>
    <row r="876" spans="11:20" ht="13.5">
      <c r="K876" s="10" t="s">
        <v>1388</v>
      </c>
      <c r="L876" s="1">
        <v>9</v>
      </c>
      <c r="M876" s="1">
        <v>10</v>
      </c>
      <c r="N876" s="1">
        <v>10</v>
      </c>
      <c r="O876" s="1">
        <v>8</v>
      </c>
      <c r="P876" s="1">
        <v>14</v>
      </c>
      <c r="Q876" s="1">
        <v>0</v>
      </c>
      <c r="R876" s="1">
        <v>107</v>
      </c>
      <c r="S876" s="1">
        <v>8</v>
      </c>
      <c r="T876" s="1">
        <v>12</v>
      </c>
    </row>
    <row r="877" spans="11:20" ht="13.5">
      <c r="K877" s="10" t="s">
        <v>1389</v>
      </c>
      <c r="L877" s="1">
        <v>9</v>
      </c>
      <c r="M877" s="1">
        <v>10</v>
      </c>
      <c r="N877" s="1">
        <v>10</v>
      </c>
      <c r="O877" s="1">
        <v>8</v>
      </c>
      <c r="P877" s="1">
        <v>15</v>
      </c>
      <c r="Q877" s="1">
        <v>0</v>
      </c>
      <c r="R877" s="1">
        <v>114</v>
      </c>
      <c r="S877" s="1">
        <v>9</v>
      </c>
      <c r="T877" s="1">
        <v>13</v>
      </c>
    </row>
    <row r="878" spans="11:20" ht="13.5">
      <c r="K878" s="10" t="s">
        <v>1390</v>
      </c>
      <c r="L878" s="1">
        <v>10</v>
      </c>
      <c r="M878" s="1">
        <v>11</v>
      </c>
      <c r="N878" s="1">
        <v>11</v>
      </c>
      <c r="O878" s="1">
        <v>9</v>
      </c>
      <c r="P878" s="1">
        <v>16</v>
      </c>
      <c r="Q878" s="1">
        <v>0</v>
      </c>
      <c r="R878" s="1">
        <v>121</v>
      </c>
      <c r="S878" s="1">
        <v>10</v>
      </c>
      <c r="T878" s="1">
        <v>13</v>
      </c>
    </row>
    <row r="879" spans="11:20" ht="13.5">
      <c r="K879" s="10" t="s">
        <v>1391</v>
      </c>
      <c r="L879" s="1">
        <v>10</v>
      </c>
      <c r="M879" s="1">
        <v>12</v>
      </c>
      <c r="N879" s="1">
        <v>12</v>
      </c>
      <c r="O879" s="1">
        <v>9</v>
      </c>
      <c r="P879" s="1">
        <v>17</v>
      </c>
      <c r="Q879" s="1">
        <v>0</v>
      </c>
      <c r="R879" s="1">
        <v>128</v>
      </c>
      <c r="S879" s="1">
        <v>10</v>
      </c>
      <c r="T879" s="1">
        <v>14</v>
      </c>
    </row>
    <row r="880" spans="11:20" ht="13.5">
      <c r="K880" s="10" t="s">
        <v>1392</v>
      </c>
      <c r="L880" s="1">
        <v>11</v>
      </c>
      <c r="M880" s="1">
        <v>12</v>
      </c>
      <c r="N880" s="1">
        <v>12</v>
      </c>
      <c r="O880" s="1">
        <v>10</v>
      </c>
      <c r="P880" s="1">
        <v>18</v>
      </c>
      <c r="Q880" s="1">
        <v>0</v>
      </c>
      <c r="R880" s="1">
        <v>135</v>
      </c>
      <c r="S880" s="1">
        <v>11</v>
      </c>
      <c r="T880" s="1">
        <v>15</v>
      </c>
    </row>
    <row r="881" spans="11:20" ht="13.5">
      <c r="K881" s="10" t="s">
        <v>1393</v>
      </c>
      <c r="L881" s="1">
        <v>12</v>
      </c>
      <c r="M881" s="1">
        <v>13</v>
      </c>
      <c r="N881" s="1">
        <v>13</v>
      </c>
      <c r="O881" s="1">
        <v>11</v>
      </c>
      <c r="P881" s="1">
        <v>19</v>
      </c>
      <c r="Q881" s="1">
        <v>0</v>
      </c>
      <c r="R881" s="1">
        <v>142</v>
      </c>
      <c r="S881" s="1">
        <v>11</v>
      </c>
      <c r="T881" s="1">
        <v>16</v>
      </c>
    </row>
    <row r="882" spans="11:20" ht="13.5">
      <c r="K882" s="10" t="s">
        <v>1354</v>
      </c>
      <c r="L882" s="1">
        <v>1</v>
      </c>
      <c r="M882" s="1">
        <v>1</v>
      </c>
      <c r="N882" s="1">
        <v>1</v>
      </c>
      <c r="O882" s="1">
        <v>1</v>
      </c>
      <c r="P882" s="1">
        <v>2</v>
      </c>
      <c r="Q882" s="1">
        <v>5</v>
      </c>
      <c r="R882" s="1">
        <v>7</v>
      </c>
      <c r="S882" s="1">
        <v>1</v>
      </c>
      <c r="T882" s="1">
        <v>1</v>
      </c>
    </row>
    <row r="883" spans="11:20" ht="13.5">
      <c r="K883" s="10" t="s">
        <v>1355</v>
      </c>
      <c r="L883" s="1">
        <v>2</v>
      </c>
      <c r="M883" s="1">
        <v>1</v>
      </c>
      <c r="N883" s="1">
        <v>2</v>
      </c>
      <c r="O883" s="1">
        <v>1</v>
      </c>
      <c r="P883" s="1">
        <v>3</v>
      </c>
      <c r="Q883" s="1">
        <v>11</v>
      </c>
      <c r="R883" s="1">
        <v>13</v>
      </c>
      <c r="S883" s="1">
        <v>2</v>
      </c>
      <c r="T883" s="1">
        <v>2</v>
      </c>
    </row>
    <row r="884" spans="11:20" ht="13.5">
      <c r="K884" s="10" t="s">
        <v>1356</v>
      </c>
      <c r="L884" s="1">
        <v>3</v>
      </c>
      <c r="M884" s="1">
        <v>2</v>
      </c>
      <c r="N884" s="1">
        <v>2</v>
      </c>
      <c r="O884" s="1">
        <v>2</v>
      </c>
      <c r="P884" s="1">
        <v>4</v>
      </c>
      <c r="Q884" s="1">
        <v>17</v>
      </c>
      <c r="R884" s="1">
        <v>20</v>
      </c>
      <c r="S884" s="1">
        <v>2</v>
      </c>
      <c r="T884" s="1">
        <v>3</v>
      </c>
    </row>
    <row r="885" spans="11:20" ht="13.5">
      <c r="K885" s="10" t="s">
        <v>1357</v>
      </c>
      <c r="L885" s="1">
        <v>3</v>
      </c>
      <c r="M885" s="1">
        <v>2</v>
      </c>
      <c r="N885" s="1">
        <v>3</v>
      </c>
      <c r="O885" s="1">
        <v>2</v>
      </c>
      <c r="P885" s="1">
        <v>5</v>
      </c>
      <c r="Q885" s="1">
        <v>23</v>
      </c>
      <c r="R885" s="1">
        <v>27</v>
      </c>
      <c r="S885" s="1">
        <v>3</v>
      </c>
      <c r="T885" s="1">
        <v>3</v>
      </c>
    </row>
    <row r="886" spans="11:20" ht="13.5">
      <c r="K886" s="10" t="s">
        <v>1358</v>
      </c>
      <c r="L886" s="1">
        <v>4</v>
      </c>
      <c r="M886" s="1">
        <v>3</v>
      </c>
      <c r="N886" s="1">
        <v>3</v>
      </c>
      <c r="O886" s="1">
        <v>3</v>
      </c>
      <c r="P886" s="1">
        <v>6</v>
      </c>
      <c r="Q886" s="1">
        <v>29</v>
      </c>
      <c r="R886" s="1">
        <v>33</v>
      </c>
      <c r="S886" s="1">
        <v>3</v>
      </c>
      <c r="T886" s="1">
        <v>4</v>
      </c>
    </row>
    <row r="887" spans="11:20" ht="13.5">
      <c r="K887" s="10" t="s">
        <v>1359</v>
      </c>
      <c r="L887" s="1">
        <v>5</v>
      </c>
      <c r="M887" s="1">
        <v>3</v>
      </c>
      <c r="N887" s="1">
        <v>4</v>
      </c>
      <c r="O887" s="1">
        <v>3</v>
      </c>
      <c r="P887" s="1">
        <v>7</v>
      </c>
      <c r="Q887" s="1">
        <v>35</v>
      </c>
      <c r="R887" s="1">
        <v>40</v>
      </c>
      <c r="S887" s="1">
        <v>4</v>
      </c>
      <c r="T887" s="1">
        <v>4</v>
      </c>
    </row>
    <row r="888" spans="11:20" ht="13.5">
      <c r="K888" s="10" t="s">
        <v>1360</v>
      </c>
      <c r="L888" s="1">
        <v>5</v>
      </c>
      <c r="M888" s="1">
        <v>4</v>
      </c>
      <c r="N888" s="1">
        <v>5</v>
      </c>
      <c r="O888" s="1">
        <v>4</v>
      </c>
      <c r="P888" s="1">
        <v>8</v>
      </c>
      <c r="Q888" s="1">
        <v>41</v>
      </c>
      <c r="R888" s="1">
        <v>47</v>
      </c>
      <c r="S888" s="1">
        <v>4</v>
      </c>
      <c r="T888" s="1">
        <v>5</v>
      </c>
    </row>
    <row r="889" spans="11:20" ht="13.5">
      <c r="K889" s="10" t="s">
        <v>1361</v>
      </c>
      <c r="L889" s="1">
        <v>6</v>
      </c>
      <c r="M889" s="1">
        <v>4</v>
      </c>
      <c r="N889" s="1">
        <v>5</v>
      </c>
      <c r="O889" s="1">
        <v>4</v>
      </c>
      <c r="P889" s="1">
        <v>9</v>
      </c>
      <c r="Q889" s="1">
        <v>47</v>
      </c>
      <c r="R889" s="1">
        <v>53</v>
      </c>
      <c r="S889" s="1">
        <v>5</v>
      </c>
      <c r="T889" s="1">
        <v>6</v>
      </c>
    </row>
    <row r="890" spans="11:20" ht="13.5">
      <c r="K890" s="10" t="s">
        <v>1362</v>
      </c>
      <c r="L890" s="1">
        <v>6</v>
      </c>
      <c r="M890" s="1">
        <v>5</v>
      </c>
      <c r="N890" s="1">
        <v>6</v>
      </c>
      <c r="O890" s="1">
        <v>5</v>
      </c>
      <c r="P890" s="1">
        <v>10</v>
      </c>
      <c r="Q890" s="1">
        <v>53</v>
      </c>
      <c r="R890" s="1">
        <v>60</v>
      </c>
      <c r="S890" s="1">
        <v>5</v>
      </c>
      <c r="T890" s="1">
        <v>7</v>
      </c>
    </row>
    <row r="891" spans="11:20" ht="13.5">
      <c r="K891" s="10" t="s">
        <v>1363</v>
      </c>
      <c r="L891" s="1">
        <v>7</v>
      </c>
      <c r="M891" s="1">
        <v>5</v>
      </c>
      <c r="N891" s="1">
        <v>6</v>
      </c>
      <c r="O891" s="1">
        <v>5</v>
      </c>
      <c r="P891" s="1">
        <v>11</v>
      </c>
      <c r="Q891" s="1">
        <v>60</v>
      </c>
      <c r="R891" s="1">
        <v>67</v>
      </c>
      <c r="S891" s="1">
        <v>6</v>
      </c>
      <c r="T891" s="1">
        <v>7</v>
      </c>
    </row>
    <row r="892" spans="11:20" ht="13.5">
      <c r="K892" s="10" t="s">
        <v>1364</v>
      </c>
      <c r="L892" s="1">
        <v>7</v>
      </c>
      <c r="M892" s="1">
        <v>6</v>
      </c>
      <c r="N892" s="1">
        <v>7</v>
      </c>
      <c r="O892" s="1">
        <v>6</v>
      </c>
      <c r="P892" s="1">
        <v>12</v>
      </c>
      <c r="Q892" s="1">
        <v>66</v>
      </c>
      <c r="R892" s="1">
        <v>74</v>
      </c>
      <c r="S892" s="1">
        <v>7</v>
      </c>
      <c r="T892" s="1">
        <v>8</v>
      </c>
    </row>
    <row r="893" spans="11:20" ht="13.5">
      <c r="K893" s="10" t="s">
        <v>1365</v>
      </c>
      <c r="L893" s="1">
        <v>8</v>
      </c>
      <c r="M893" s="1">
        <v>7</v>
      </c>
      <c r="N893" s="1">
        <v>8</v>
      </c>
      <c r="O893" s="1">
        <v>6</v>
      </c>
      <c r="P893" s="1">
        <v>13</v>
      </c>
      <c r="Q893" s="1">
        <v>72</v>
      </c>
      <c r="R893" s="1">
        <v>80</v>
      </c>
      <c r="S893" s="1">
        <v>8</v>
      </c>
      <c r="T893" s="1">
        <v>8</v>
      </c>
    </row>
    <row r="894" spans="11:20" ht="13.5">
      <c r="K894" s="10" t="s">
        <v>1366</v>
      </c>
      <c r="L894" s="1">
        <v>9</v>
      </c>
      <c r="M894" s="1">
        <v>7</v>
      </c>
      <c r="N894" s="1">
        <v>8</v>
      </c>
      <c r="O894" s="1">
        <v>7</v>
      </c>
      <c r="P894" s="1">
        <v>14</v>
      </c>
      <c r="Q894" s="1">
        <v>78</v>
      </c>
      <c r="R894" s="1">
        <v>87</v>
      </c>
      <c r="S894" s="1">
        <v>8</v>
      </c>
      <c r="T894" s="1">
        <v>9</v>
      </c>
    </row>
    <row r="895" spans="11:20" ht="13.5">
      <c r="K895" s="10" t="s">
        <v>1367</v>
      </c>
      <c r="L895" s="1">
        <v>9</v>
      </c>
      <c r="M895" s="1">
        <v>8</v>
      </c>
      <c r="N895" s="1">
        <v>9</v>
      </c>
      <c r="O895" s="1">
        <v>7</v>
      </c>
      <c r="P895" s="1">
        <v>15</v>
      </c>
      <c r="Q895" s="1">
        <v>84</v>
      </c>
      <c r="R895" s="1">
        <v>94</v>
      </c>
      <c r="S895" s="1">
        <v>9</v>
      </c>
      <c r="T895" s="1">
        <v>10</v>
      </c>
    </row>
    <row r="896" spans="11:20" ht="13.5">
      <c r="K896" s="10" t="s">
        <v>1368</v>
      </c>
      <c r="L896" s="1">
        <v>10</v>
      </c>
      <c r="M896" s="1">
        <v>8</v>
      </c>
      <c r="N896" s="1">
        <v>9</v>
      </c>
      <c r="O896" s="1">
        <v>8</v>
      </c>
      <c r="P896" s="1">
        <v>16</v>
      </c>
      <c r="Q896" s="1">
        <v>90</v>
      </c>
      <c r="R896" s="1">
        <v>100</v>
      </c>
      <c r="S896" s="1">
        <v>9</v>
      </c>
      <c r="T896" s="1">
        <v>10</v>
      </c>
    </row>
    <row r="897" spans="11:20" ht="13.5">
      <c r="K897" s="10" t="s">
        <v>1369</v>
      </c>
      <c r="L897" s="1">
        <v>10</v>
      </c>
      <c r="M897" s="1">
        <v>9</v>
      </c>
      <c r="N897" s="1">
        <v>10</v>
      </c>
      <c r="O897" s="1">
        <v>8</v>
      </c>
      <c r="P897" s="1">
        <v>17</v>
      </c>
      <c r="Q897" s="1">
        <v>96</v>
      </c>
      <c r="R897" s="1">
        <v>107</v>
      </c>
      <c r="S897" s="1">
        <v>10</v>
      </c>
      <c r="T897" s="1">
        <v>11</v>
      </c>
    </row>
    <row r="898" spans="11:20" ht="13.5">
      <c r="K898" s="10" t="s">
        <v>1370</v>
      </c>
      <c r="L898" s="1">
        <v>11</v>
      </c>
      <c r="M898" s="1">
        <v>10</v>
      </c>
      <c r="N898" s="1">
        <v>11</v>
      </c>
      <c r="O898" s="1">
        <v>9</v>
      </c>
      <c r="P898" s="1">
        <v>18</v>
      </c>
      <c r="Q898" s="1">
        <v>102</v>
      </c>
      <c r="R898" s="1">
        <v>114</v>
      </c>
      <c r="S898" s="1">
        <v>10</v>
      </c>
      <c r="T898" s="1">
        <v>11</v>
      </c>
    </row>
    <row r="899" spans="11:20" ht="13.5">
      <c r="K899" s="10" t="s">
        <v>1371</v>
      </c>
      <c r="L899" s="1">
        <v>12</v>
      </c>
      <c r="M899" s="1">
        <v>10</v>
      </c>
      <c r="N899" s="1">
        <v>11</v>
      </c>
      <c r="O899" s="1">
        <v>9</v>
      </c>
      <c r="P899" s="1">
        <v>19</v>
      </c>
      <c r="Q899" s="1">
        <v>108</v>
      </c>
      <c r="R899" s="1">
        <v>120</v>
      </c>
      <c r="S899" s="1">
        <v>11</v>
      </c>
      <c r="T899" s="1">
        <v>12</v>
      </c>
    </row>
    <row r="900" spans="11:20" ht="13.5">
      <c r="K900" s="10" t="s">
        <v>1372</v>
      </c>
      <c r="L900" s="1">
        <v>12</v>
      </c>
      <c r="M900" s="1">
        <v>11</v>
      </c>
      <c r="N900" s="1">
        <v>12</v>
      </c>
      <c r="O900" s="1">
        <v>10</v>
      </c>
      <c r="P900" s="1">
        <v>20</v>
      </c>
      <c r="Q900" s="1">
        <v>114</v>
      </c>
      <c r="R900" s="1">
        <v>127</v>
      </c>
      <c r="S900" s="1">
        <v>11</v>
      </c>
      <c r="T900" s="1">
        <v>13</v>
      </c>
    </row>
    <row r="901" spans="11:20" ht="13.5">
      <c r="K901" s="10" t="s">
        <v>1373</v>
      </c>
      <c r="L901" s="1">
        <v>13</v>
      </c>
      <c r="M901" s="1">
        <v>11</v>
      </c>
      <c r="N901" s="1">
        <v>12</v>
      </c>
      <c r="O901" s="1">
        <v>10</v>
      </c>
      <c r="P901" s="1">
        <v>21</v>
      </c>
      <c r="Q901" s="1">
        <v>120</v>
      </c>
      <c r="R901" s="1">
        <v>134</v>
      </c>
      <c r="S901" s="1">
        <v>12</v>
      </c>
      <c r="T901" s="1">
        <v>13</v>
      </c>
    </row>
    <row r="902" spans="11:20" ht="13.5">
      <c r="K902" s="10"/>
      <c r="T902" s="1"/>
    </row>
    <row r="903" spans="11:20" ht="13.5">
      <c r="K903" s="10"/>
      <c r="T903" s="1"/>
    </row>
    <row r="904" spans="11:20" ht="13.5">
      <c r="K904" s="10"/>
      <c r="T904" s="1"/>
    </row>
    <row r="905" spans="11:20" ht="13.5">
      <c r="K905" s="10"/>
      <c r="T905" s="1"/>
    </row>
    <row r="906" spans="11:20" ht="13.5">
      <c r="K906" s="10"/>
      <c r="T906" s="1"/>
    </row>
    <row r="907" spans="11:20" ht="13.5">
      <c r="K907" s="10"/>
      <c r="T907" s="1"/>
    </row>
    <row r="908" spans="11:20" ht="13.5">
      <c r="K908" s="10"/>
      <c r="T908" s="1"/>
    </row>
    <row r="909" spans="11:20" ht="13.5">
      <c r="K909" s="10"/>
      <c r="T909" s="1"/>
    </row>
    <row r="910" spans="11:20" ht="13.5">
      <c r="K910" s="10"/>
      <c r="T910" s="1"/>
    </row>
    <row r="911" spans="11:20" ht="13.5">
      <c r="K911" s="10"/>
      <c r="T911" s="1"/>
    </row>
    <row r="912" spans="11:20" ht="13.5">
      <c r="K912" s="10"/>
      <c r="T912" s="1"/>
    </row>
    <row r="913" spans="11:20" ht="13.5">
      <c r="K913" s="10"/>
      <c r="T913" s="1"/>
    </row>
    <row r="914" spans="11:20" ht="13.5">
      <c r="K914" s="10"/>
      <c r="T914" s="1"/>
    </row>
    <row r="915" spans="11:20" ht="13.5">
      <c r="K915" s="10"/>
      <c r="T915" s="1"/>
    </row>
    <row r="916" spans="11:20" ht="13.5">
      <c r="K916" s="10"/>
      <c r="T916" s="1"/>
    </row>
    <row r="917" spans="11:20" ht="13.5">
      <c r="K917" s="10"/>
      <c r="T917" s="1"/>
    </row>
    <row r="918" spans="11:20" ht="13.5">
      <c r="K918" s="10"/>
      <c r="T918" s="1"/>
    </row>
    <row r="919" spans="11:20" ht="13.5">
      <c r="K919" s="10"/>
      <c r="T919" s="1"/>
    </row>
    <row r="920" spans="11:20" ht="13.5">
      <c r="K920" s="10"/>
      <c r="T920" s="1"/>
    </row>
    <row r="921" spans="11:20" ht="13.5">
      <c r="K921" s="10"/>
      <c r="T921" s="1"/>
    </row>
    <row r="922" spans="11:20" ht="13.5">
      <c r="K922" s="10"/>
      <c r="T922" s="1"/>
    </row>
    <row r="923" spans="11:20" ht="13.5">
      <c r="K923" s="10"/>
      <c r="T923" s="1"/>
    </row>
    <row r="924" spans="11:20" ht="13.5">
      <c r="K924" s="10"/>
      <c r="T924" s="1"/>
    </row>
    <row r="925" spans="11:20" ht="13.5">
      <c r="K925" s="10"/>
      <c r="T925" s="1"/>
    </row>
    <row r="926" spans="11:20" ht="13.5">
      <c r="K926" s="10"/>
      <c r="T926" s="1"/>
    </row>
    <row r="927" spans="11:20" ht="13.5">
      <c r="K927" s="10"/>
      <c r="T927" s="1"/>
    </row>
    <row r="928" spans="11:20" ht="13.5">
      <c r="K928" s="10"/>
      <c r="T928" s="1"/>
    </row>
    <row r="929" spans="11:20" ht="13.5">
      <c r="K929" s="10"/>
      <c r="T929" s="1"/>
    </row>
    <row r="930" spans="11:20" ht="13.5">
      <c r="K930" s="10"/>
      <c r="T930" s="1"/>
    </row>
    <row r="931" spans="11:20" ht="13.5">
      <c r="K931" s="10"/>
      <c r="T931" s="1"/>
    </row>
    <row r="932" spans="11:20" ht="13.5">
      <c r="K932" s="10"/>
      <c r="T932" s="1"/>
    </row>
    <row r="933" spans="11:20" ht="13.5">
      <c r="K933" s="10"/>
      <c r="T933" s="1"/>
    </row>
    <row r="934" spans="11:20" ht="13.5">
      <c r="K934" s="10"/>
      <c r="T934" s="1"/>
    </row>
    <row r="935" spans="11:20" ht="13.5">
      <c r="K935" s="10"/>
      <c r="T935" s="1"/>
    </row>
    <row r="936" spans="11:20" ht="13.5">
      <c r="K936" s="10"/>
      <c r="T936" s="1"/>
    </row>
    <row r="937" spans="11:20" ht="13.5">
      <c r="K937" s="10"/>
      <c r="T937" s="1"/>
    </row>
    <row r="938" spans="11:20" ht="13.5">
      <c r="K938" s="10"/>
      <c r="T938" s="1"/>
    </row>
    <row r="939" spans="11:20" ht="13.5">
      <c r="K939" s="10"/>
      <c r="T939" s="1"/>
    </row>
    <row r="940" spans="11:20" ht="13.5">
      <c r="K940" s="10"/>
      <c r="T940" s="1"/>
    </row>
    <row r="941" spans="11:20" ht="13.5">
      <c r="K941" s="10"/>
      <c r="T941" s="1"/>
    </row>
    <row r="942" spans="11:20" ht="13.5">
      <c r="K942" s="10"/>
      <c r="T942" s="1"/>
    </row>
    <row r="943" spans="11:20" ht="13.5">
      <c r="K943" s="10"/>
      <c r="T943" s="1"/>
    </row>
    <row r="944" spans="11:20" ht="13.5">
      <c r="K944" s="10"/>
      <c r="T944" s="1"/>
    </row>
    <row r="945" spans="11:20" ht="13.5">
      <c r="K945" s="10"/>
      <c r="T945" s="1"/>
    </row>
    <row r="946" spans="11:20" ht="13.5">
      <c r="K946" s="10"/>
      <c r="T946" s="1"/>
    </row>
    <row r="947" spans="11:20" ht="13.5">
      <c r="K947" s="10"/>
      <c r="T947" s="1"/>
    </row>
    <row r="948" spans="11:20" ht="13.5">
      <c r="K948" s="10"/>
      <c r="T948" s="1"/>
    </row>
    <row r="949" spans="11:20" ht="13.5">
      <c r="K949" s="10"/>
      <c r="T949" s="1"/>
    </row>
    <row r="950" spans="11:20" ht="13.5">
      <c r="K950" s="10"/>
      <c r="T950" s="1"/>
    </row>
    <row r="951" spans="11:20" ht="13.5">
      <c r="K951" s="10"/>
      <c r="T951" s="1"/>
    </row>
    <row r="952" spans="11:20" ht="13.5">
      <c r="K952" s="10"/>
      <c r="T952" s="1"/>
    </row>
    <row r="953" spans="11:20" ht="13.5">
      <c r="K953" s="10"/>
      <c r="T953" s="1"/>
    </row>
    <row r="954" spans="11:20" ht="13.5">
      <c r="K954" s="10"/>
      <c r="T954" s="1"/>
    </row>
    <row r="955" spans="11:20" ht="13.5">
      <c r="K955" s="10"/>
      <c r="T955" s="1"/>
    </row>
    <row r="956" spans="11:20" ht="13.5">
      <c r="K956" s="10"/>
      <c r="T956" s="1"/>
    </row>
    <row r="957" spans="11:20" ht="13.5">
      <c r="K957" s="10"/>
      <c r="T957" s="1"/>
    </row>
    <row r="958" spans="11:20" ht="13.5">
      <c r="K958" s="10"/>
      <c r="T958" s="1"/>
    </row>
    <row r="959" spans="11:20" ht="13.5">
      <c r="K959" s="10"/>
      <c r="T959" s="1"/>
    </row>
    <row r="960" spans="11:20" ht="13.5">
      <c r="K960" s="10"/>
      <c r="T960" s="1"/>
    </row>
    <row r="961" spans="11:20" ht="13.5">
      <c r="K961" s="10"/>
      <c r="T961" s="1"/>
    </row>
    <row r="962" spans="11:20" ht="13.5">
      <c r="K962" s="10"/>
      <c r="T962" s="1"/>
    </row>
    <row r="963" spans="11:20" ht="13.5">
      <c r="K963" s="10"/>
      <c r="T963" s="1"/>
    </row>
    <row r="964" spans="11:20" ht="13.5">
      <c r="K964" s="10"/>
      <c r="T964" s="1"/>
    </row>
    <row r="965" spans="11:20" ht="13.5">
      <c r="K965" s="10"/>
      <c r="T965" s="1"/>
    </row>
    <row r="966" spans="11:20" ht="13.5">
      <c r="K966" s="10"/>
      <c r="T966" s="1"/>
    </row>
    <row r="967" spans="11:20" ht="13.5">
      <c r="K967" s="10"/>
      <c r="T967" s="1"/>
    </row>
    <row r="968" spans="11:20" ht="13.5">
      <c r="K968" s="10"/>
      <c r="T968" s="1"/>
    </row>
    <row r="969" spans="11:20" ht="13.5">
      <c r="K969" s="10"/>
      <c r="T969" s="1"/>
    </row>
    <row r="970" spans="11:20" ht="13.5">
      <c r="K970" s="10"/>
      <c r="T970" s="1"/>
    </row>
    <row r="971" spans="11:20" ht="13.5">
      <c r="K971" s="10"/>
      <c r="T971" s="1"/>
    </row>
    <row r="972" spans="11:20" ht="13.5">
      <c r="K972" s="10"/>
      <c r="T972" s="1"/>
    </row>
    <row r="973" spans="11:20" ht="13.5">
      <c r="K973" s="10"/>
      <c r="T973" s="1"/>
    </row>
    <row r="974" spans="11:20" ht="13.5">
      <c r="K974" s="10"/>
      <c r="T974" s="1"/>
    </row>
    <row r="975" spans="11:20" ht="13.5">
      <c r="K975" s="10"/>
      <c r="T975" s="1"/>
    </row>
    <row r="976" spans="11:20" ht="13.5">
      <c r="K976" s="10"/>
      <c r="T976" s="1"/>
    </row>
    <row r="977" spans="11:20" ht="13.5">
      <c r="K977" s="10"/>
      <c r="T977" s="1"/>
    </row>
    <row r="978" spans="11:20" ht="13.5">
      <c r="K978" s="10"/>
      <c r="T978" s="1"/>
    </row>
    <row r="979" spans="11:20" ht="13.5">
      <c r="K979" s="10"/>
      <c r="T979" s="1"/>
    </row>
    <row r="980" spans="11:20" ht="13.5">
      <c r="K980" s="10"/>
      <c r="T980" s="1"/>
    </row>
    <row r="981" spans="11:20" ht="13.5">
      <c r="K981" s="10"/>
      <c r="T981" s="1"/>
    </row>
    <row r="982" spans="11:20" ht="13.5">
      <c r="K982" s="10"/>
      <c r="T982" s="1"/>
    </row>
    <row r="983" spans="11:20" ht="13.5">
      <c r="K983" s="10"/>
      <c r="T983" s="1"/>
    </row>
    <row r="984" spans="11:20" ht="13.5">
      <c r="K984" s="10"/>
      <c r="T984" s="1"/>
    </row>
    <row r="985" spans="11:20" ht="13.5">
      <c r="K985" s="10"/>
      <c r="T985" s="1"/>
    </row>
    <row r="986" spans="11:20" ht="13.5">
      <c r="K986" s="10"/>
      <c r="T986" s="1"/>
    </row>
    <row r="987" spans="11:20" ht="13.5">
      <c r="K987" s="10"/>
      <c r="T987" s="1"/>
    </row>
    <row r="988" spans="11:20" ht="13.5">
      <c r="K988" s="10"/>
      <c r="T988" s="1"/>
    </row>
    <row r="989" spans="11:20" ht="13.5">
      <c r="K989" s="10"/>
      <c r="T989" s="1"/>
    </row>
    <row r="990" spans="11:20" ht="13.5">
      <c r="K990" s="10"/>
      <c r="T990" s="1"/>
    </row>
    <row r="991" spans="11:20" ht="13.5">
      <c r="K991" s="10"/>
      <c r="T991" s="1"/>
    </row>
    <row r="992" spans="11:20" ht="13.5">
      <c r="K992" s="10"/>
      <c r="T992" s="1"/>
    </row>
    <row r="993" spans="11:20" ht="13.5">
      <c r="K993" s="10"/>
      <c r="T993" s="1"/>
    </row>
    <row r="994" spans="11:20" ht="13.5">
      <c r="K994" s="10"/>
      <c r="T994" s="1"/>
    </row>
    <row r="995" spans="11:20" ht="13.5">
      <c r="K995" s="10"/>
      <c r="T995" s="1"/>
    </row>
    <row r="996" spans="11:20" ht="13.5">
      <c r="K996" s="10"/>
      <c r="T996" s="1"/>
    </row>
    <row r="997" spans="11:20" ht="13.5">
      <c r="K997" s="10"/>
      <c r="T997" s="1"/>
    </row>
    <row r="998" spans="11:20" ht="13.5">
      <c r="K998" s="10"/>
      <c r="T998" s="1"/>
    </row>
    <row r="999" spans="11:20" ht="13.5">
      <c r="K999" s="10"/>
      <c r="T999" s="1"/>
    </row>
    <row r="1000" spans="11:20" ht="13.5">
      <c r="K1000" s="10"/>
      <c r="T1000" s="1"/>
    </row>
    <row r="1001" spans="11:20" ht="13.5">
      <c r="K1001" s="10"/>
      <c r="T1001" s="1"/>
    </row>
    <row r="1002" spans="11:20" ht="13.5">
      <c r="K1002" s="10"/>
      <c r="T1002" s="1"/>
    </row>
    <row r="1003" spans="11:20" ht="13.5">
      <c r="K1003" s="10"/>
      <c r="T1003" s="1"/>
    </row>
    <row r="1004" spans="11:20" ht="13.5">
      <c r="K1004" s="10"/>
      <c r="T1004" s="1"/>
    </row>
    <row r="1005" spans="11:20" ht="13.5">
      <c r="K1005" s="10"/>
      <c r="T1005" s="1"/>
    </row>
    <row r="1006" spans="11:20" ht="13.5">
      <c r="K1006" s="10"/>
      <c r="T1006" s="1"/>
    </row>
    <row r="1007" spans="11:20" ht="13.5">
      <c r="K1007" s="10"/>
      <c r="T1007" s="1"/>
    </row>
    <row r="1008" spans="11:20" ht="13.5">
      <c r="K1008" s="10"/>
      <c r="T1008" s="1"/>
    </row>
    <row r="1009" spans="11:20" ht="13.5">
      <c r="K1009" s="10"/>
      <c r="T1009" s="1"/>
    </row>
    <row r="1010" spans="11:20" ht="13.5">
      <c r="K1010" s="10"/>
      <c r="T1010" s="1"/>
    </row>
    <row r="1011" spans="11:20" ht="13.5">
      <c r="K1011" s="10"/>
      <c r="T1011" s="1"/>
    </row>
    <row r="1012" spans="11:20" ht="13.5">
      <c r="K1012" s="10"/>
      <c r="T1012" s="1"/>
    </row>
    <row r="1013" spans="11:20" ht="13.5">
      <c r="K1013" s="10"/>
      <c r="T1013" s="1"/>
    </row>
    <row r="1014" spans="11:20" ht="13.5">
      <c r="K1014" s="10"/>
      <c r="T1014" s="1"/>
    </row>
    <row r="1015" spans="11:20" ht="13.5">
      <c r="K1015" s="10"/>
      <c r="T1015" s="1"/>
    </row>
    <row r="1016" spans="11:20" ht="13.5">
      <c r="K1016" s="10"/>
      <c r="T1016" s="1"/>
    </row>
    <row r="1017" spans="11:20" ht="13.5">
      <c r="K1017" s="10"/>
      <c r="T1017" s="1"/>
    </row>
    <row r="1018" spans="11:20" ht="13.5">
      <c r="K1018" s="10"/>
      <c r="T1018" s="1"/>
    </row>
    <row r="1019" spans="11:20" ht="13.5">
      <c r="K1019" s="10"/>
      <c r="T1019" s="1"/>
    </row>
    <row r="1020" spans="11:20" ht="13.5">
      <c r="K1020" s="10"/>
      <c r="T1020" s="1"/>
    </row>
    <row r="1021" spans="11:20" ht="13.5">
      <c r="K1021" s="10"/>
      <c r="T1021" s="1"/>
    </row>
    <row r="1022" spans="11:20" ht="13.5">
      <c r="K1022" s="10"/>
      <c r="T1022" s="1"/>
    </row>
    <row r="1023" spans="11:20" ht="13.5">
      <c r="K1023" s="10"/>
      <c r="T1023" s="1"/>
    </row>
    <row r="1024" spans="11:20" ht="13.5">
      <c r="K1024" s="10"/>
      <c r="T1024" s="1"/>
    </row>
    <row r="1025" spans="11:20" ht="13.5">
      <c r="K1025" s="10"/>
      <c r="T1025" s="1"/>
    </row>
    <row r="1026" spans="11:20" ht="13.5">
      <c r="K1026" s="10"/>
      <c r="T1026" s="1"/>
    </row>
    <row r="1027" spans="11:20" ht="13.5">
      <c r="K1027" s="10"/>
      <c r="T1027" s="1"/>
    </row>
    <row r="1028" spans="11:20" ht="13.5">
      <c r="K1028" s="10"/>
      <c r="T1028" s="1"/>
    </row>
    <row r="1029" spans="11:20" ht="13.5">
      <c r="K1029" s="10"/>
      <c r="T1029" s="1"/>
    </row>
    <row r="1030" spans="11:20" ht="13.5">
      <c r="K1030" s="10"/>
      <c r="T1030" s="1"/>
    </row>
    <row r="1031" spans="11:20" ht="13.5">
      <c r="K1031" s="10"/>
      <c r="T1031" s="1"/>
    </row>
    <row r="1032" spans="11:20" ht="13.5">
      <c r="K1032" s="10"/>
      <c r="T1032" s="1"/>
    </row>
    <row r="1033" spans="11:20" ht="13.5">
      <c r="K1033" s="10"/>
      <c r="T1033" s="1"/>
    </row>
    <row r="1034" spans="11:20" ht="13.5">
      <c r="K1034" s="10"/>
      <c r="T1034" s="1"/>
    </row>
    <row r="1035" spans="11:20" ht="13.5">
      <c r="K1035" s="10"/>
      <c r="T1035" s="1"/>
    </row>
    <row r="1036" spans="11:20" ht="13.5">
      <c r="K1036" s="10"/>
      <c r="T1036" s="1"/>
    </row>
    <row r="1037" spans="11:20" ht="13.5">
      <c r="K1037" s="10"/>
      <c r="T1037" s="1"/>
    </row>
    <row r="1038" spans="11:20" ht="13.5">
      <c r="K1038" s="10"/>
      <c r="T1038" s="1"/>
    </row>
    <row r="1039" spans="11:20" ht="13.5">
      <c r="K1039" s="10"/>
      <c r="T1039" s="1"/>
    </row>
    <row r="1040" spans="11:20" ht="13.5">
      <c r="K1040" s="10"/>
      <c r="T1040" s="1"/>
    </row>
    <row r="1041" spans="11:20" ht="13.5">
      <c r="K1041" s="10"/>
      <c r="T1041" s="1"/>
    </row>
    <row r="1042" spans="11:20" ht="13.5">
      <c r="K1042" s="10"/>
      <c r="T1042" s="1"/>
    </row>
    <row r="1043" spans="11:20" ht="13.5">
      <c r="K1043" s="10"/>
      <c r="T1043" s="1"/>
    </row>
    <row r="1044" spans="11:20" ht="13.5">
      <c r="K1044" s="10"/>
      <c r="T1044" s="1"/>
    </row>
    <row r="1045" spans="11:20" ht="13.5">
      <c r="K1045" s="10"/>
      <c r="T1045" s="1"/>
    </row>
    <row r="1046" spans="11:20" ht="13.5">
      <c r="K1046" s="10"/>
      <c r="T1046" s="1"/>
    </row>
    <row r="1047" spans="11:20" ht="13.5">
      <c r="K1047" s="10"/>
      <c r="T1047" s="1"/>
    </row>
    <row r="1048" spans="11:20" ht="13.5">
      <c r="K1048" s="10"/>
      <c r="T1048" s="1"/>
    </row>
    <row r="1049" spans="11:20" ht="13.5">
      <c r="K1049" s="10"/>
      <c r="T1049" s="1"/>
    </row>
    <row r="1050" spans="11:20" ht="13.5">
      <c r="K1050" s="10"/>
      <c r="T1050" s="1"/>
    </row>
    <row r="1051" spans="11:20" ht="13.5">
      <c r="K1051" s="10"/>
      <c r="T1051" s="1"/>
    </row>
    <row r="1052" spans="11:20" ht="13.5">
      <c r="K1052" s="10"/>
      <c r="T1052" s="1"/>
    </row>
    <row r="1053" spans="11:20" ht="13.5">
      <c r="K1053" s="10"/>
      <c r="T1053" s="1"/>
    </row>
    <row r="1054" spans="11:20" ht="13.5">
      <c r="K1054" s="10"/>
      <c r="T1054" s="1"/>
    </row>
    <row r="1055" spans="11:20" ht="13.5">
      <c r="K1055" s="10"/>
      <c r="T1055" s="1"/>
    </row>
    <row r="1056" spans="11:20" ht="13.5">
      <c r="K1056" s="10"/>
      <c r="T1056" s="1"/>
    </row>
    <row r="1057" spans="11:20" ht="13.5">
      <c r="K1057" s="10"/>
      <c r="T1057" s="1"/>
    </row>
    <row r="1058" spans="11:20" ht="13.5">
      <c r="K1058" s="10"/>
      <c r="T1058" s="1"/>
    </row>
    <row r="1059" spans="11:20" ht="13.5">
      <c r="K1059" s="10"/>
      <c r="T1059" s="1"/>
    </row>
    <row r="1060" spans="11:20" ht="13.5">
      <c r="K1060" s="10"/>
      <c r="T1060" s="1"/>
    </row>
    <row r="1061" spans="11:20" ht="13.5">
      <c r="K1061" s="10"/>
      <c r="T1061" s="1"/>
    </row>
    <row r="1062" spans="11:20" ht="13.5">
      <c r="K1062" s="10"/>
      <c r="T1062" s="1"/>
    </row>
    <row r="1063" spans="11:20" ht="13.5">
      <c r="K1063" s="10"/>
      <c r="T1063" s="1"/>
    </row>
    <row r="1064" spans="11:20" ht="13.5">
      <c r="K1064" s="10"/>
      <c r="T1064" s="1"/>
    </row>
    <row r="1065" spans="11:20" ht="13.5">
      <c r="K1065" s="10"/>
      <c r="T1065" s="1"/>
    </row>
    <row r="1066" spans="11:20" ht="13.5">
      <c r="K1066" s="10"/>
      <c r="T1066" s="1"/>
    </row>
    <row r="1067" spans="11:20" ht="13.5">
      <c r="K1067" s="10"/>
      <c r="T1067" s="1"/>
    </row>
    <row r="1068" spans="11:20" ht="13.5">
      <c r="K1068" s="10"/>
      <c r="T1068" s="1"/>
    </row>
    <row r="1069" spans="11:20" ht="13.5">
      <c r="K1069" s="10"/>
      <c r="T1069" s="1"/>
    </row>
    <row r="1070" spans="11:20" ht="13.5">
      <c r="K1070" s="10"/>
      <c r="T1070" s="1"/>
    </row>
    <row r="1071" spans="11:20" ht="13.5">
      <c r="K1071" s="10"/>
      <c r="T1071" s="1"/>
    </row>
    <row r="1072" spans="11:20" ht="13.5">
      <c r="K1072" s="10"/>
      <c r="T1072" s="1"/>
    </row>
    <row r="1073" spans="11:20" ht="13.5">
      <c r="K1073" s="10"/>
      <c r="T1073" s="1"/>
    </row>
    <row r="1074" spans="11:20" ht="13.5">
      <c r="K1074" s="10"/>
      <c r="T1074" s="1"/>
    </row>
    <row r="1075" spans="11:20" ht="13.5">
      <c r="K1075" s="10"/>
      <c r="T1075" s="1"/>
    </row>
    <row r="1076" spans="11:20" ht="13.5">
      <c r="K1076" s="10"/>
      <c r="T1076" s="1"/>
    </row>
    <row r="1077" spans="11:20" ht="13.5">
      <c r="K1077" s="10"/>
      <c r="T1077" s="1"/>
    </row>
    <row r="1078" spans="11:20" ht="13.5">
      <c r="K1078" s="10"/>
      <c r="T1078" s="1"/>
    </row>
    <row r="1079" spans="11:20" ht="13.5">
      <c r="K1079" s="10"/>
      <c r="T1079" s="1"/>
    </row>
    <row r="1080" spans="11:20" ht="13.5">
      <c r="K1080" s="10"/>
      <c r="T1080" s="1"/>
    </row>
    <row r="1081" spans="11:20" ht="13.5">
      <c r="K1081" s="10"/>
      <c r="T1081" s="1"/>
    </row>
    <row r="1082" spans="11:20" ht="13.5">
      <c r="K1082" s="10"/>
      <c r="T1082" s="1"/>
    </row>
    <row r="1083" spans="11:20" ht="13.5">
      <c r="K1083" s="10"/>
      <c r="T1083" s="1"/>
    </row>
    <row r="1084" spans="11:20" ht="13.5">
      <c r="K1084" s="10"/>
      <c r="T1084" s="1"/>
    </row>
    <row r="1085" spans="11:20" ht="13.5">
      <c r="K1085" s="10"/>
      <c r="T1085" s="1"/>
    </row>
    <row r="1086" spans="11:20" ht="13.5">
      <c r="K1086" s="10"/>
      <c r="T1086" s="1"/>
    </row>
    <row r="1087" spans="11:20" ht="13.5">
      <c r="K1087" s="10"/>
      <c r="T1087" s="1"/>
    </row>
    <row r="1088" spans="11:20" ht="13.5">
      <c r="K1088" s="10"/>
      <c r="T1088" s="1"/>
    </row>
    <row r="1089" spans="11:20" ht="13.5">
      <c r="K1089" s="10"/>
      <c r="T1089" s="1"/>
    </row>
    <row r="1090" spans="11:20" ht="13.5">
      <c r="K1090" s="10"/>
      <c r="T1090" s="1"/>
    </row>
    <row r="1091" spans="11:20" ht="13.5">
      <c r="K1091" s="10"/>
      <c r="T1091" s="1"/>
    </row>
    <row r="1092" spans="11:20" ht="13.5">
      <c r="K1092" s="10"/>
      <c r="T1092" s="1"/>
    </row>
    <row r="1093" spans="11:20" ht="13.5">
      <c r="K1093" s="10"/>
      <c r="T1093" s="1"/>
    </row>
    <row r="1094" spans="11:20" ht="13.5">
      <c r="K1094" s="10"/>
      <c r="T1094" s="1"/>
    </row>
    <row r="1095" spans="11:20" ht="13.5">
      <c r="K1095" s="10"/>
      <c r="T1095" s="1"/>
    </row>
    <row r="1096" spans="11:20" ht="13.5">
      <c r="K1096" s="10"/>
      <c r="T1096" s="1"/>
    </row>
    <row r="1097" spans="11:20" ht="13.5">
      <c r="K1097" s="10"/>
      <c r="T1097" s="1"/>
    </row>
    <row r="1098" spans="11:20" ht="13.5">
      <c r="K1098" s="10"/>
      <c r="T1098" s="1"/>
    </row>
    <row r="1099" spans="11:20" ht="13.5">
      <c r="K1099" s="10"/>
      <c r="T1099" s="1"/>
    </row>
    <row r="1100" spans="11:20" ht="13.5">
      <c r="K1100" s="10"/>
      <c r="T1100" s="1"/>
    </row>
    <row r="1101" spans="11:20" ht="13.5">
      <c r="K1101" s="10"/>
      <c r="T1101" s="1"/>
    </row>
    <row r="1102" spans="11:20" ht="13.5">
      <c r="K1102" s="10"/>
      <c r="T1102" s="1"/>
    </row>
    <row r="1103" spans="11:20" ht="13.5">
      <c r="K1103" s="10"/>
      <c r="T1103" s="1"/>
    </row>
    <row r="1104" spans="11:20" ht="13.5">
      <c r="K1104" s="10"/>
      <c r="T1104" s="1"/>
    </row>
    <row r="1105" spans="11:20" ht="13.5">
      <c r="K1105" s="10"/>
      <c r="T1105" s="1"/>
    </row>
    <row r="1106" spans="11:20" ht="13.5">
      <c r="K1106" s="10"/>
      <c r="T1106" s="1"/>
    </row>
    <row r="1107" spans="11:20" ht="13.5">
      <c r="K1107" s="10"/>
      <c r="T1107" s="1"/>
    </row>
    <row r="1108" spans="11:20" ht="13.5">
      <c r="K1108" s="10"/>
      <c r="T1108" s="1"/>
    </row>
    <row r="1109" spans="11:20" ht="13.5">
      <c r="K1109" s="10"/>
      <c r="T1109" s="1"/>
    </row>
    <row r="1110" spans="11:20" ht="13.5">
      <c r="K1110" s="10"/>
      <c r="T1110" s="1"/>
    </row>
    <row r="1111" spans="11:20" ht="13.5">
      <c r="K1111" s="10"/>
      <c r="T1111" s="1"/>
    </row>
    <row r="1112" spans="11:20" ht="13.5">
      <c r="K1112" s="10"/>
      <c r="T1112" s="1"/>
    </row>
    <row r="1113" spans="11:20" ht="13.5">
      <c r="K1113" s="10"/>
      <c r="T1113" s="1"/>
    </row>
    <row r="1114" spans="11:20" ht="13.5">
      <c r="K1114" s="10"/>
      <c r="T1114" s="1"/>
    </row>
    <row r="1115" spans="11:20" ht="13.5">
      <c r="K1115" s="10"/>
      <c r="T1115" s="1"/>
    </row>
    <row r="1116" spans="11:20" ht="13.5">
      <c r="K1116" s="10"/>
      <c r="T1116" s="1"/>
    </row>
    <row r="1117" spans="11:20" ht="13.5">
      <c r="K1117" s="10"/>
      <c r="T1117" s="1"/>
    </row>
    <row r="1118" spans="11:20" ht="13.5">
      <c r="K1118" s="10"/>
      <c r="T1118" s="1"/>
    </row>
    <row r="1119" spans="11:20" ht="13.5">
      <c r="K1119" s="10"/>
      <c r="T1119" s="1"/>
    </row>
    <row r="1120" spans="11:20" ht="13.5">
      <c r="K1120" s="10"/>
      <c r="T1120" s="1"/>
    </row>
    <row r="1121" spans="11:20" ht="13.5">
      <c r="K1121" s="10"/>
      <c r="T1121" s="1"/>
    </row>
    <row r="1122" spans="11:20" ht="13.5">
      <c r="K1122" s="10"/>
      <c r="T1122" s="1"/>
    </row>
    <row r="1123" spans="11:20" ht="13.5">
      <c r="K1123" s="10"/>
      <c r="T1123" s="1"/>
    </row>
    <row r="1124" spans="11:20" ht="13.5">
      <c r="K1124" s="10"/>
      <c r="T1124" s="1"/>
    </row>
    <row r="1125" spans="11:20" ht="13.5">
      <c r="K1125" s="10"/>
      <c r="T1125" s="1"/>
    </row>
    <row r="1126" spans="11:20" ht="13.5">
      <c r="K1126" s="10"/>
      <c r="T1126" s="1"/>
    </row>
    <row r="1127" spans="11:20" ht="13.5">
      <c r="K1127" s="10"/>
      <c r="T1127" s="1"/>
    </row>
    <row r="1128" spans="11:20" ht="13.5">
      <c r="K1128" s="10"/>
      <c r="T1128" s="1"/>
    </row>
    <row r="1129" spans="11:20" ht="13.5">
      <c r="K1129" s="10"/>
      <c r="T1129" s="1"/>
    </row>
    <row r="1130" spans="11:20" ht="13.5">
      <c r="K1130" s="10"/>
      <c r="T1130" s="1"/>
    </row>
    <row r="1131" spans="11:20" ht="13.5">
      <c r="K1131" s="10"/>
      <c r="T1131" s="1"/>
    </row>
    <row r="1132" spans="11:20" ht="13.5">
      <c r="K1132" s="10"/>
      <c r="T1132" s="1"/>
    </row>
    <row r="1133" spans="11:20" ht="13.5">
      <c r="K1133" s="10"/>
      <c r="T1133" s="1"/>
    </row>
    <row r="1134" spans="11:20" ht="13.5">
      <c r="K1134" s="10"/>
      <c r="T1134" s="1"/>
    </row>
    <row r="1135" spans="11:20" ht="13.5">
      <c r="K1135" s="10"/>
      <c r="T1135" s="1"/>
    </row>
    <row r="1136" spans="11:20" ht="13.5">
      <c r="K1136" s="10"/>
      <c r="T1136" s="1"/>
    </row>
    <row r="1137" spans="11:20" ht="13.5">
      <c r="K1137" s="10"/>
      <c r="T1137" s="1"/>
    </row>
    <row r="1138" spans="11:20" ht="13.5">
      <c r="K1138" s="10"/>
      <c r="T1138" s="1"/>
    </row>
    <row r="1139" spans="11:20" ht="13.5">
      <c r="K1139" s="10"/>
      <c r="T1139" s="1"/>
    </row>
    <row r="1140" spans="11:20" ht="13.5">
      <c r="K1140" s="10"/>
      <c r="T1140" s="1"/>
    </row>
    <row r="1141" spans="11:20" ht="13.5">
      <c r="K1141" s="10"/>
      <c r="T1141" s="1"/>
    </row>
    <row r="1142" spans="11:20" ht="13.5">
      <c r="K1142" s="10"/>
      <c r="T1142" s="1"/>
    </row>
    <row r="1143" spans="11:20" ht="13.5">
      <c r="K1143" s="10"/>
      <c r="T1143" s="1"/>
    </row>
    <row r="1144" spans="11:20" ht="13.5">
      <c r="K1144" s="10"/>
      <c r="T1144" s="1"/>
    </row>
    <row r="1145" spans="11:20" ht="13.5">
      <c r="K1145" s="10"/>
      <c r="T1145" s="1"/>
    </row>
    <row r="1146" spans="11:20" ht="13.5">
      <c r="K1146" s="10"/>
      <c r="T1146" s="1"/>
    </row>
    <row r="1147" spans="11:20" ht="13.5">
      <c r="K1147" s="10"/>
      <c r="T1147" s="1"/>
    </row>
    <row r="1148" spans="11:20" ht="13.5">
      <c r="K1148" s="10"/>
      <c r="T1148" s="1"/>
    </row>
    <row r="1149" spans="11:20" ht="13.5">
      <c r="K1149" s="10"/>
      <c r="T1149" s="1"/>
    </row>
    <row r="1150" spans="11:20" ht="13.5">
      <c r="K1150" s="10"/>
      <c r="T1150" s="1"/>
    </row>
    <row r="1151" spans="11:20" ht="13.5">
      <c r="K1151" s="10"/>
      <c r="T1151" s="1"/>
    </row>
    <row r="1152" spans="11:20" ht="13.5">
      <c r="K1152" s="10"/>
      <c r="T1152" s="1"/>
    </row>
    <row r="1153" spans="11:20" ht="13.5">
      <c r="K1153" s="10"/>
      <c r="T1153" s="1"/>
    </row>
    <row r="1154" spans="11:20" ht="13.5">
      <c r="K1154" s="10"/>
      <c r="T1154" s="1"/>
    </row>
    <row r="1155" spans="11:20" ht="13.5">
      <c r="K1155" s="10"/>
      <c r="T1155" s="1"/>
    </row>
    <row r="1156" spans="11:20" ht="13.5">
      <c r="K1156" s="10"/>
      <c r="T1156" s="1"/>
    </row>
    <row r="1157" spans="11:20" ht="13.5">
      <c r="K1157" s="10"/>
      <c r="T1157" s="1"/>
    </row>
    <row r="1158" spans="11:20" ht="13.5">
      <c r="K1158" s="10"/>
      <c r="T1158" s="1"/>
    </row>
    <row r="1159" spans="11:20" ht="13.5">
      <c r="K1159" s="10"/>
      <c r="T1159" s="1"/>
    </row>
    <row r="1160" spans="11:20" ht="13.5">
      <c r="K1160" s="10"/>
      <c r="T1160" s="1"/>
    </row>
    <row r="1161" spans="11:20" ht="13.5">
      <c r="K1161" s="10"/>
      <c r="T1161" s="1"/>
    </row>
    <row r="1162" spans="11:20" ht="13.5">
      <c r="K1162" s="10"/>
      <c r="T1162" s="1"/>
    </row>
    <row r="1163" spans="11:20" ht="13.5">
      <c r="K1163" s="10"/>
      <c r="T1163" s="1"/>
    </row>
    <row r="1164" spans="11:20" ht="13.5">
      <c r="K1164" s="10"/>
      <c r="T1164" s="1"/>
    </row>
    <row r="1165" spans="11:20" ht="13.5">
      <c r="K1165" s="10"/>
      <c r="T1165" s="1"/>
    </row>
    <row r="1166" spans="11:20" ht="13.5">
      <c r="K1166" s="10"/>
      <c r="T1166" s="1"/>
    </row>
    <row r="1167" spans="11:20" ht="13.5">
      <c r="K1167" s="10"/>
      <c r="T1167" s="1"/>
    </row>
    <row r="1168" spans="11:20" ht="13.5">
      <c r="K1168" s="10"/>
      <c r="T1168" s="1"/>
    </row>
    <row r="1169" spans="11:20" ht="13.5">
      <c r="K1169" s="10"/>
      <c r="T1169" s="1"/>
    </row>
    <row r="1170" spans="11:20" ht="13.5">
      <c r="K1170" s="10"/>
      <c r="T1170" s="1"/>
    </row>
    <row r="1171" spans="11:20" ht="13.5">
      <c r="K1171" s="10"/>
      <c r="T1171" s="1"/>
    </row>
    <row r="1172" spans="11:20" ht="13.5">
      <c r="K1172" s="10"/>
      <c r="T1172" s="1"/>
    </row>
    <row r="1173" spans="11:20" ht="13.5">
      <c r="K1173" s="10"/>
      <c r="T1173" s="1"/>
    </row>
    <row r="1174" spans="11:20" ht="13.5">
      <c r="K1174" s="10"/>
      <c r="T1174" s="1"/>
    </row>
    <row r="1175" spans="11:20" ht="13.5">
      <c r="K1175" s="10"/>
      <c r="T1175" s="1"/>
    </row>
    <row r="1176" spans="11:20" ht="13.5">
      <c r="K1176" s="10"/>
      <c r="T1176" s="1"/>
    </row>
    <row r="1177" spans="11:20" ht="13.5">
      <c r="K1177" s="10"/>
      <c r="T1177" s="1"/>
    </row>
    <row r="1178" spans="11:20" ht="13.5">
      <c r="K1178" s="10"/>
      <c r="T1178" s="1"/>
    </row>
    <row r="1179" spans="11:20" ht="13.5">
      <c r="K1179" s="10"/>
      <c r="T1179" s="1"/>
    </row>
    <row r="1180" spans="11:20" ht="13.5">
      <c r="K1180" s="10"/>
      <c r="T1180" s="1"/>
    </row>
    <row r="1181" spans="11:20" ht="13.5">
      <c r="K1181" s="10"/>
      <c r="T1181" s="1"/>
    </row>
    <row r="1182" spans="11:20" ht="13.5">
      <c r="K1182" s="10"/>
      <c r="T1182" s="1"/>
    </row>
    <row r="1183" spans="11:20" ht="13.5">
      <c r="K1183" s="10"/>
      <c r="T1183" s="1"/>
    </row>
    <row r="1184" spans="11:20" ht="13.5">
      <c r="K1184" s="10"/>
      <c r="T1184" s="1"/>
    </row>
    <row r="1185" spans="11:20" ht="13.5">
      <c r="K1185" s="10"/>
      <c r="T1185" s="1"/>
    </row>
    <row r="1186" spans="11:20" ht="13.5">
      <c r="K1186" s="10"/>
      <c r="T1186" s="1"/>
    </row>
    <row r="1187" spans="11:20" ht="13.5">
      <c r="K1187" s="10"/>
      <c r="T1187" s="1"/>
    </row>
    <row r="1188" spans="11:20" ht="13.5">
      <c r="K1188" s="10"/>
      <c r="T1188" s="1"/>
    </row>
    <row r="1189" spans="11:20" ht="13.5">
      <c r="K1189" s="10"/>
      <c r="T1189" s="1"/>
    </row>
    <row r="1190" spans="11:20" ht="13.5">
      <c r="K1190" s="10"/>
      <c r="T1190" s="1"/>
    </row>
    <row r="1191" spans="11:20" ht="13.5">
      <c r="K1191" s="10"/>
      <c r="T1191" s="1"/>
    </row>
    <row r="1192" spans="11:20" ht="13.5">
      <c r="K1192" s="10"/>
      <c r="T1192" s="1"/>
    </row>
    <row r="1193" spans="11:20" ht="13.5">
      <c r="K1193" s="10"/>
      <c r="T1193" s="1"/>
    </row>
    <row r="1194" spans="11:20" ht="13.5">
      <c r="K1194" s="10"/>
      <c r="T1194" s="1"/>
    </row>
    <row r="1195" spans="11:20" ht="13.5">
      <c r="K1195" s="10"/>
      <c r="T1195" s="1"/>
    </row>
    <row r="1196" spans="11:20" ht="13.5">
      <c r="K1196" s="10"/>
      <c r="T1196" s="1"/>
    </row>
    <row r="1197" spans="11:20" ht="13.5">
      <c r="K1197" s="10"/>
      <c r="T1197" s="1"/>
    </row>
    <row r="1198" spans="11:20" ht="13.5">
      <c r="K1198" s="10"/>
      <c r="T1198" s="1"/>
    </row>
    <row r="1199" spans="11:20" ht="13.5">
      <c r="K1199" s="10"/>
      <c r="T1199" s="1"/>
    </row>
    <row r="1200" spans="11:20" ht="13.5">
      <c r="K1200" s="10"/>
      <c r="T1200" s="1"/>
    </row>
    <row r="1201" spans="11:20" ht="13.5">
      <c r="K1201" s="10"/>
      <c r="T1201" s="1"/>
    </row>
    <row r="1202" spans="11:20" ht="13.5">
      <c r="K1202" s="10"/>
      <c r="T1202" s="1"/>
    </row>
    <row r="1203" spans="11:20" ht="13.5">
      <c r="K1203" s="10"/>
      <c r="T1203" s="1"/>
    </row>
    <row r="1204" spans="11:20" ht="13.5">
      <c r="K1204" s="10"/>
      <c r="T1204" s="1"/>
    </row>
    <row r="1205" spans="11:20" ht="13.5">
      <c r="K1205" s="10"/>
      <c r="T1205" s="1"/>
    </row>
    <row r="1206" spans="11:20" ht="13.5">
      <c r="K1206" s="10"/>
      <c r="T1206" s="1"/>
    </row>
    <row r="1207" spans="11:20" ht="13.5">
      <c r="K1207" s="10"/>
      <c r="T1207" s="1"/>
    </row>
    <row r="1208" spans="11:20" ht="13.5">
      <c r="K1208" s="10"/>
      <c r="T1208" s="1"/>
    </row>
    <row r="1209" spans="11:20" ht="13.5">
      <c r="K1209" s="10"/>
      <c r="T1209" s="1"/>
    </row>
    <row r="1210" spans="11:20" ht="13.5">
      <c r="K1210" s="10"/>
      <c r="T1210" s="1"/>
    </row>
    <row r="1211" spans="11:20" ht="13.5">
      <c r="K1211" s="10"/>
      <c r="T1211" s="1"/>
    </row>
    <row r="1212" spans="11:20" ht="13.5">
      <c r="K1212" s="10"/>
      <c r="T1212" s="1"/>
    </row>
    <row r="1213" spans="11:20" ht="13.5">
      <c r="K1213" s="10"/>
      <c r="T1213" s="1"/>
    </row>
    <row r="1214" spans="11:20" ht="13.5">
      <c r="K1214" s="10"/>
      <c r="T1214" s="1"/>
    </row>
    <row r="1215" spans="11:20" ht="13.5">
      <c r="K1215" s="10"/>
      <c r="T1215" s="1"/>
    </row>
    <row r="1216" spans="11:20" ht="13.5">
      <c r="K1216" s="10"/>
      <c r="T1216" s="1"/>
    </row>
    <row r="1217" spans="11:20" ht="13.5">
      <c r="K1217" s="10"/>
      <c r="T1217" s="1"/>
    </row>
    <row r="1218" spans="11:20" ht="13.5">
      <c r="K1218" s="10"/>
      <c r="T1218" s="1"/>
    </row>
    <row r="1219" spans="11:20" ht="13.5">
      <c r="K1219" s="10"/>
      <c r="T1219" s="1"/>
    </row>
    <row r="1220" spans="11:20" ht="13.5">
      <c r="K1220" s="10"/>
      <c r="T1220" s="1"/>
    </row>
    <row r="1221" spans="11:20" ht="13.5">
      <c r="K1221" s="10"/>
      <c r="T1221" s="1"/>
    </row>
    <row r="1222" spans="11:20" ht="13.5">
      <c r="K1222" s="10"/>
      <c r="T1222" s="1"/>
    </row>
    <row r="1223" spans="11:20" ht="13.5">
      <c r="K1223" s="10"/>
      <c r="T1223" s="1"/>
    </row>
    <row r="1224" spans="11:20" ht="13.5">
      <c r="K1224" s="10"/>
      <c r="T1224" s="1"/>
    </row>
    <row r="1225" spans="11:20" ht="13.5">
      <c r="K1225" s="10"/>
      <c r="T1225" s="1"/>
    </row>
    <row r="1226" spans="11:20" ht="13.5">
      <c r="K1226" s="10"/>
      <c r="T1226" s="1"/>
    </row>
    <row r="1227" spans="11:20" ht="13.5">
      <c r="K1227" s="10"/>
      <c r="T1227" s="1"/>
    </row>
    <row r="1228" spans="11:20" ht="13.5">
      <c r="K1228" s="10"/>
      <c r="T1228" s="1"/>
    </row>
    <row r="1229" spans="11:20" ht="13.5">
      <c r="K1229" s="10"/>
      <c r="T1229" s="1"/>
    </row>
    <row r="1230" spans="11:20" ht="13.5">
      <c r="K1230" s="10"/>
      <c r="T1230" s="1"/>
    </row>
    <row r="1231" spans="11:20" ht="13.5">
      <c r="K1231" s="10"/>
      <c r="T1231" s="1"/>
    </row>
    <row r="1232" spans="11:20" ht="13.5">
      <c r="K1232" s="10"/>
      <c r="T1232" s="1"/>
    </row>
    <row r="1233" spans="11:20" ht="13.5">
      <c r="K1233" s="10"/>
      <c r="T1233" s="1"/>
    </row>
    <row r="1234" spans="11:20" ht="13.5">
      <c r="K1234" s="10"/>
      <c r="T1234" s="1"/>
    </row>
    <row r="1235" spans="11:20" ht="13.5">
      <c r="K1235" s="10"/>
      <c r="T1235" s="1"/>
    </row>
    <row r="1236" spans="11:20" ht="13.5">
      <c r="K1236" s="10"/>
      <c r="T1236" s="1"/>
    </row>
    <row r="1237" spans="11:20" ht="13.5">
      <c r="K1237" s="10"/>
      <c r="T1237" s="1"/>
    </row>
    <row r="1238" spans="11:20" ht="13.5">
      <c r="K1238" s="10"/>
      <c r="T1238" s="1"/>
    </row>
    <row r="1239" spans="11:20" ht="13.5">
      <c r="K1239" s="10"/>
      <c r="T1239" s="1"/>
    </row>
    <row r="1240" spans="11:20" ht="13.5">
      <c r="K1240" s="10"/>
      <c r="T1240" s="1"/>
    </row>
    <row r="1241" spans="11:20" ht="13.5">
      <c r="K1241" s="10"/>
      <c r="T1241" s="1"/>
    </row>
    <row r="1242" spans="11:20" ht="13.5">
      <c r="K1242" s="10"/>
      <c r="T1242" s="1"/>
    </row>
    <row r="1243" spans="11:20" ht="13.5">
      <c r="K1243" s="10"/>
      <c r="T1243" s="1"/>
    </row>
    <row r="1244" spans="11:20" ht="13.5">
      <c r="K1244" s="10"/>
      <c r="T1244" s="1"/>
    </row>
    <row r="1245" spans="11:20" ht="13.5">
      <c r="K1245" s="10"/>
      <c r="T1245" s="1"/>
    </row>
    <row r="1246" spans="11:20" ht="13.5">
      <c r="K1246" s="10"/>
      <c r="T1246" s="1"/>
    </row>
    <row r="1247" spans="11:20" ht="13.5">
      <c r="K1247" s="10"/>
      <c r="T1247" s="1"/>
    </row>
    <row r="1248" spans="11:20" ht="13.5">
      <c r="K1248" s="10"/>
      <c r="T1248" s="1"/>
    </row>
    <row r="1249" spans="11:20" ht="13.5">
      <c r="K1249" s="10"/>
      <c r="T1249" s="1"/>
    </row>
    <row r="1250" spans="11:20" ht="13.5">
      <c r="K1250" s="10"/>
      <c r="T1250" s="1"/>
    </row>
    <row r="1251" spans="11:20" ht="13.5">
      <c r="K1251" s="10"/>
      <c r="T1251" s="1"/>
    </row>
    <row r="1252" spans="11:20" ht="13.5">
      <c r="K1252" s="10"/>
      <c r="T1252" s="1"/>
    </row>
    <row r="1253" spans="11:20" ht="13.5">
      <c r="K1253" s="10"/>
      <c r="T1253" s="1"/>
    </row>
    <row r="1254" spans="11:20" ht="13.5">
      <c r="K1254" s="10"/>
      <c r="T1254" s="1"/>
    </row>
    <row r="1255" spans="11:20" ht="13.5">
      <c r="K1255" s="10"/>
      <c r="T1255" s="1"/>
    </row>
    <row r="1256" spans="11:20" ht="13.5">
      <c r="K1256" s="10"/>
      <c r="T1256" s="1"/>
    </row>
    <row r="1257" spans="11:20" ht="13.5">
      <c r="K1257" s="10"/>
      <c r="T1257" s="1"/>
    </row>
    <row r="1258" spans="11:20" ht="13.5">
      <c r="K1258" s="10"/>
      <c r="T1258" s="1"/>
    </row>
    <row r="1259" spans="11:20" ht="13.5">
      <c r="K1259" s="10"/>
      <c r="T1259" s="1"/>
    </row>
    <row r="1260" spans="11:20" ht="13.5">
      <c r="K1260" s="10"/>
      <c r="T1260" s="1"/>
    </row>
    <row r="1261" spans="11:20" ht="13.5">
      <c r="K1261" s="10"/>
      <c r="T1261" s="1"/>
    </row>
    <row r="1262" spans="11:20" ht="13.5">
      <c r="K1262" s="10"/>
      <c r="T1262" s="1"/>
    </row>
    <row r="1263" spans="11:20" ht="13.5">
      <c r="K1263" s="10"/>
      <c r="T1263" s="1"/>
    </row>
    <row r="1264" spans="11:20" ht="13.5">
      <c r="K1264" s="10"/>
      <c r="T1264" s="1"/>
    </row>
    <row r="1265" spans="11:20" ht="13.5">
      <c r="K1265" s="10"/>
      <c r="T1265" s="1"/>
    </row>
    <row r="1266" spans="11:20" ht="13.5">
      <c r="K1266" s="10"/>
      <c r="T1266" s="1"/>
    </row>
    <row r="1267" spans="11:20" ht="13.5">
      <c r="K1267" s="10"/>
      <c r="T1267" s="1"/>
    </row>
    <row r="1268" spans="11:20" ht="13.5">
      <c r="K1268" s="10"/>
      <c r="T1268" s="1"/>
    </row>
    <row r="1269" spans="11:20" ht="13.5">
      <c r="K1269" s="10"/>
      <c r="T1269" s="1"/>
    </row>
    <row r="1270" spans="11:20" ht="13.5">
      <c r="K1270" s="10"/>
      <c r="T1270" s="1"/>
    </row>
    <row r="1271" spans="11:20" ht="13.5">
      <c r="K1271" s="10"/>
      <c r="T1271" s="1"/>
    </row>
    <row r="1272" spans="11:20" ht="13.5">
      <c r="K1272" s="10"/>
      <c r="T1272" s="1"/>
    </row>
    <row r="1273" spans="11:20" ht="13.5">
      <c r="K1273" s="10"/>
      <c r="T1273" s="1"/>
    </row>
    <row r="1274" spans="11:20" ht="13.5">
      <c r="K1274" s="10"/>
      <c r="T1274" s="1"/>
    </row>
    <row r="1275" spans="11:20" ht="13.5">
      <c r="K1275" s="10"/>
      <c r="T1275" s="1"/>
    </row>
    <row r="1276" spans="11:20" ht="13.5">
      <c r="K1276" s="10"/>
      <c r="T1276" s="1"/>
    </row>
    <row r="1277" spans="11:20" ht="13.5">
      <c r="K1277" s="10"/>
      <c r="T1277" s="1"/>
    </row>
    <row r="1278" spans="11:20" ht="13.5">
      <c r="K1278" s="10"/>
      <c r="T1278" s="1"/>
    </row>
    <row r="1279" spans="11:20" ht="13.5">
      <c r="K1279" s="10"/>
      <c r="T1279" s="1"/>
    </row>
    <row r="1280" spans="11:20" ht="13.5">
      <c r="K1280" s="10"/>
      <c r="T1280" s="1"/>
    </row>
    <row r="1281" spans="11:20" ht="13.5">
      <c r="K1281" s="10"/>
      <c r="T1281" s="1"/>
    </row>
    <row r="1282" spans="11:20" ht="13.5">
      <c r="K1282" s="10"/>
      <c r="T1282" s="1"/>
    </row>
    <row r="1283" spans="11:20" ht="13.5">
      <c r="K1283" s="10"/>
      <c r="T1283" s="1"/>
    </row>
    <row r="1284" spans="11:20" ht="13.5">
      <c r="K1284" s="10"/>
      <c r="T1284" s="1"/>
    </row>
    <row r="1285" spans="11:20" ht="13.5">
      <c r="K1285" s="10"/>
      <c r="T1285" s="1"/>
    </row>
    <row r="1286" spans="11:20" ht="13.5">
      <c r="K1286" s="10"/>
      <c r="T1286" s="1"/>
    </row>
    <row r="1287" spans="11:20" ht="13.5">
      <c r="K1287" s="10"/>
      <c r="T1287" s="1"/>
    </row>
    <row r="1288" spans="11:20" ht="13.5">
      <c r="K1288" s="10"/>
      <c r="T1288" s="1"/>
    </row>
    <row r="1289" spans="11:20" ht="13.5">
      <c r="K1289" s="10"/>
      <c r="T1289" s="1"/>
    </row>
    <row r="1290" spans="11:20" ht="13.5">
      <c r="K1290" s="10"/>
      <c r="T1290" s="1"/>
    </row>
    <row r="1291" spans="11:20" ht="13.5">
      <c r="K1291" s="10"/>
      <c r="T1291" s="1"/>
    </row>
    <row r="1292" spans="11:20" ht="13.5">
      <c r="K1292" s="10"/>
      <c r="T1292" s="1"/>
    </row>
    <row r="1293" spans="11:20" ht="13.5">
      <c r="K1293" s="10"/>
      <c r="T1293" s="1"/>
    </row>
    <row r="1294" spans="11:20" ht="13.5">
      <c r="K1294" s="10"/>
      <c r="T1294" s="1"/>
    </row>
    <row r="1295" spans="11:20" ht="13.5">
      <c r="K1295" s="10"/>
      <c r="T1295" s="1"/>
    </row>
    <row r="1296" spans="11:20" ht="13.5">
      <c r="K1296" s="10"/>
      <c r="T1296" s="1"/>
    </row>
    <row r="1297" spans="11:20" ht="13.5">
      <c r="K1297" s="10"/>
      <c r="T1297" s="1"/>
    </row>
    <row r="1298" spans="11:20" ht="13.5">
      <c r="K1298" s="10"/>
      <c r="T1298" s="1"/>
    </row>
    <row r="1299" spans="11:20" ht="13.5">
      <c r="K1299" s="10"/>
      <c r="T1299" s="1"/>
    </row>
    <row r="1300" spans="11:20" ht="13.5">
      <c r="K1300" s="10"/>
      <c r="T1300" s="1"/>
    </row>
    <row r="1301" spans="11:20" ht="13.5">
      <c r="K1301" s="10"/>
      <c r="T1301" s="1"/>
    </row>
    <row r="1302" spans="11:20" ht="13.5">
      <c r="K1302" s="10"/>
      <c r="T1302" s="1"/>
    </row>
    <row r="1303" spans="11:20" ht="13.5">
      <c r="K1303" s="10"/>
      <c r="T1303" s="1"/>
    </row>
    <row r="1304" spans="11:20" ht="13.5">
      <c r="K1304" s="10"/>
      <c r="T1304" s="1"/>
    </row>
    <row r="1305" spans="11:20" ht="13.5">
      <c r="K1305" s="10"/>
      <c r="T1305" s="1"/>
    </row>
    <row r="1306" spans="11:20" ht="13.5">
      <c r="K1306" s="10"/>
      <c r="T1306" s="1"/>
    </row>
    <row r="1307" spans="11:20" ht="13.5">
      <c r="K1307" s="10"/>
      <c r="T1307" s="1"/>
    </row>
    <row r="1308" spans="11:20" ht="13.5">
      <c r="K1308" s="10"/>
      <c r="T1308" s="1"/>
    </row>
    <row r="1309" spans="11:20" ht="13.5">
      <c r="K1309" s="10"/>
      <c r="T1309" s="1"/>
    </row>
    <row r="1310" spans="11:20" ht="13.5">
      <c r="K1310" s="10"/>
      <c r="T1310" s="1"/>
    </row>
    <row r="1311" spans="11:20" ht="13.5">
      <c r="K1311" s="10"/>
      <c r="T1311" s="1"/>
    </row>
    <row r="1312" spans="11:20" ht="13.5">
      <c r="K1312" s="10"/>
      <c r="T1312" s="1"/>
    </row>
    <row r="1313" spans="11:20" ht="13.5">
      <c r="K1313" s="10"/>
      <c r="T1313" s="1"/>
    </row>
    <row r="1314" spans="11:20" ht="13.5">
      <c r="K1314" s="10"/>
      <c r="T1314" s="1"/>
    </row>
    <row r="1315" spans="11:20" ht="13.5">
      <c r="K1315" s="10"/>
      <c r="T1315" s="1"/>
    </row>
    <row r="1316" spans="11:20" ht="13.5">
      <c r="K1316" s="10"/>
      <c r="T1316" s="1"/>
    </row>
    <row r="1317" spans="11:20" ht="13.5">
      <c r="K1317" s="10"/>
      <c r="T1317" s="1"/>
    </row>
    <row r="1318" spans="11:20" ht="13.5">
      <c r="K1318" s="10"/>
      <c r="T1318" s="1"/>
    </row>
    <row r="1319" spans="11:20" ht="13.5">
      <c r="K1319" s="10"/>
      <c r="T1319" s="1"/>
    </row>
    <row r="1320" spans="11:20" ht="13.5">
      <c r="K1320" s="10"/>
      <c r="T1320" s="1"/>
    </row>
    <row r="1321" spans="11:20" ht="13.5">
      <c r="K1321" s="10"/>
      <c r="T1321" s="1"/>
    </row>
    <row r="1322" spans="11:20" ht="13.5">
      <c r="K1322" s="10"/>
      <c r="T1322" s="1"/>
    </row>
    <row r="1323" spans="11:20" ht="13.5">
      <c r="K1323" s="10"/>
      <c r="T1323" s="1"/>
    </row>
    <row r="1324" spans="11:20" ht="13.5">
      <c r="K1324" s="10"/>
      <c r="T1324" s="1"/>
    </row>
    <row r="1325" spans="11:20" ht="13.5">
      <c r="K1325" s="10"/>
      <c r="T1325" s="1"/>
    </row>
    <row r="1326" spans="11:20" ht="13.5">
      <c r="K1326" s="10"/>
      <c r="T1326" s="1"/>
    </row>
    <row r="1327" spans="11:20" ht="13.5">
      <c r="K1327" s="10"/>
      <c r="T1327" s="1"/>
    </row>
    <row r="1328" spans="11:20" ht="13.5">
      <c r="K1328" s="10"/>
      <c r="T1328" s="1"/>
    </row>
    <row r="1329" spans="11:20" ht="13.5">
      <c r="K1329" s="10"/>
      <c r="T1329" s="1"/>
    </row>
    <row r="1330" spans="11:20" ht="13.5">
      <c r="K1330" s="10"/>
      <c r="T1330" s="1"/>
    </row>
    <row r="1331" spans="11:20" ht="13.5">
      <c r="K1331" s="10"/>
      <c r="T1331" s="1"/>
    </row>
    <row r="1332" spans="11:20" ht="13.5">
      <c r="K1332" s="10"/>
      <c r="S1332" s="33"/>
      <c r="T1332" s="1"/>
    </row>
    <row r="1333" spans="11:20" ht="13.5">
      <c r="K1333" s="10"/>
      <c r="T1333" s="1"/>
    </row>
    <row r="1334" spans="11:20" ht="13.5">
      <c r="K1334" s="10"/>
      <c r="T1334" s="1"/>
    </row>
    <row r="1335" spans="11:20" ht="13.5">
      <c r="K1335" s="10"/>
      <c r="T1335" s="1"/>
    </row>
    <row r="1336" spans="11:20" ht="13.5">
      <c r="K1336" s="10"/>
      <c r="T1336" s="1"/>
    </row>
    <row r="1337" spans="11:20" ht="13.5">
      <c r="K1337" s="10"/>
      <c r="T1337" s="1"/>
    </row>
    <row r="1338" spans="11:20" ht="13.5">
      <c r="K1338" s="10"/>
      <c r="T1338" s="1"/>
    </row>
    <row r="1339" spans="11:20" ht="13.5">
      <c r="K1339" s="10"/>
      <c r="T1339" s="1"/>
    </row>
    <row r="1340" spans="11:20" ht="13.5">
      <c r="K1340" s="10"/>
      <c r="T1340" s="1"/>
    </row>
    <row r="1341" spans="11:20" ht="13.5">
      <c r="K1341" s="10"/>
      <c r="T1341" s="1"/>
    </row>
    <row r="1342" spans="11:20" ht="13.5">
      <c r="K1342" s="10"/>
      <c r="T1342" s="1"/>
    </row>
    <row r="1343" spans="11:20" ht="13.5">
      <c r="K1343" s="10"/>
      <c r="T1343" s="1"/>
    </row>
    <row r="1344" spans="11:20" ht="13.5">
      <c r="K1344" s="10"/>
      <c r="T1344" s="1"/>
    </row>
    <row r="1345" spans="11:20" ht="13.5">
      <c r="K1345" s="10"/>
      <c r="T1345" s="1"/>
    </row>
    <row r="1346" spans="11:20" ht="13.5">
      <c r="K1346" s="10"/>
      <c r="T1346" s="1"/>
    </row>
    <row r="1347" spans="11:20" ht="13.5">
      <c r="K1347" s="10"/>
      <c r="T1347" s="1"/>
    </row>
    <row r="1348" spans="11:20" ht="13.5">
      <c r="K1348" s="10"/>
      <c r="T1348" s="1"/>
    </row>
    <row r="1349" spans="11:20" ht="13.5">
      <c r="K1349" s="10"/>
      <c r="T1349" s="1"/>
    </row>
    <row r="1350" spans="11:20" ht="13.5">
      <c r="K1350" s="10"/>
      <c r="T1350" s="1"/>
    </row>
    <row r="1351" spans="11:20" ht="13.5">
      <c r="K1351" s="10"/>
      <c r="T1351" s="1"/>
    </row>
    <row r="1352" spans="11:20" ht="13.5">
      <c r="K1352" s="10"/>
      <c r="T1352" s="1"/>
    </row>
    <row r="1353" spans="11:20" ht="13.5">
      <c r="K1353" s="10"/>
      <c r="T1353" s="1"/>
    </row>
    <row r="1354" spans="11:20" ht="13.5">
      <c r="K1354" s="10"/>
      <c r="T1354" s="1"/>
    </row>
    <row r="1355" spans="11:20" ht="13.5">
      <c r="K1355" s="10"/>
      <c r="T1355" s="1"/>
    </row>
    <row r="1356" spans="11:20" ht="13.5">
      <c r="K1356" s="10"/>
      <c r="T1356" s="1"/>
    </row>
    <row r="1357" spans="11:20" ht="13.5">
      <c r="K1357" s="10"/>
      <c r="T1357" s="1"/>
    </row>
    <row r="1358" spans="11:20" ht="13.5">
      <c r="K1358" s="10"/>
      <c r="T1358" s="1"/>
    </row>
    <row r="1359" spans="11:20" ht="13.5">
      <c r="K1359" s="10"/>
      <c r="T1359" s="1"/>
    </row>
    <row r="1360" spans="11:20" ht="13.5">
      <c r="K1360" s="10"/>
      <c r="T1360" s="1"/>
    </row>
    <row r="1361" spans="11:20" ht="13.5">
      <c r="K1361" s="10"/>
      <c r="T1361" s="1"/>
    </row>
    <row r="1362" spans="11:20" ht="13.5">
      <c r="K1362" s="10"/>
      <c r="T1362" s="1"/>
    </row>
    <row r="1363" spans="11:20" ht="13.5">
      <c r="K1363" s="10"/>
      <c r="T1363" s="1"/>
    </row>
    <row r="1364" spans="11:20" ht="13.5">
      <c r="K1364" s="10"/>
      <c r="T1364" s="1"/>
    </row>
    <row r="1365" spans="11:20" ht="13.5">
      <c r="K1365" s="10"/>
      <c r="T1365" s="1"/>
    </row>
    <row r="1366" spans="11:20" ht="13.5">
      <c r="K1366" s="10"/>
      <c r="T1366" s="1"/>
    </row>
    <row r="1367" spans="11:20" ht="13.5">
      <c r="K1367" s="10"/>
      <c r="T1367" s="1"/>
    </row>
    <row r="1368" spans="11:20" ht="13.5">
      <c r="K1368" s="10"/>
      <c r="T1368" s="1"/>
    </row>
    <row r="1369" spans="11:20" ht="13.5">
      <c r="K1369" s="10"/>
      <c r="T1369" s="1"/>
    </row>
    <row r="1370" spans="11:20" ht="13.5">
      <c r="K1370" s="10"/>
      <c r="T1370" s="1"/>
    </row>
    <row r="1371" spans="11:20" ht="13.5">
      <c r="K1371" s="10"/>
      <c r="T1371" s="1"/>
    </row>
    <row r="1372" spans="11:20" ht="13.5">
      <c r="K1372" s="10"/>
      <c r="T1372" s="1"/>
    </row>
    <row r="1373" spans="11:20" ht="13.5">
      <c r="K1373" s="10"/>
      <c r="T1373" s="1"/>
    </row>
    <row r="1374" spans="11:20" ht="13.5">
      <c r="K1374" s="10"/>
      <c r="T1374" s="1"/>
    </row>
    <row r="1375" spans="11:20" ht="13.5">
      <c r="K1375" s="10"/>
      <c r="T1375" s="1"/>
    </row>
    <row r="1376" spans="11:20" ht="13.5">
      <c r="K1376" s="10"/>
      <c r="T1376" s="1"/>
    </row>
    <row r="1377" spans="11:20" ht="13.5">
      <c r="K1377" s="10"/>
      <c r="T1377" s="1"/>
    </row>
    <row r="1378" spans="11:20" ht="13.5">
      <c r="K1378" s="10"/>
      <c r="T1378" s="1"/>
    </row>
    <row r="1379" spans="11:20" ht="13.5">
      <c r="K1379" s="10"/>
      <c r="T1379" s="1"/>
    </row>
    <row r="1380" spans="11:20" ht="13.5">
      <c r="K1380" s="10"/>
      <c r="T1380" s="1"/>
    </row>
    <row r="1381" spans="11:20" ht="13.5">
      <c r="K1381" s="10"/>
      <c r="T1381" s="1"/>
    </row>
    <row r="1382" spans="11:20" ht="13.5">
      <c r="K1382" s="10"/>
      <c r="T1382" s="1"/>
    </row>
    <row r="1383" spans="11:20" ht="13.5">
      <c r="K1383" s="10"/>
      <c r="T1383" s="1"/>
    </row>
    <row r="1384" spans="11:20" ht="13.5">
      <c r="K1384" s="10"/>
      <c r="T1384" s="1"/>
    </row>
    <row r="1385" spans="11:20" ht="13.5">
      <c r="K1385" s="10"/>
      <c r="T1385" s="1"/>
    </row>
    <row r="1386" spans="11:20" ht="13.5">
      <c r="K1386" s="10"/>
      <c r="T1386" s="1"/>
    </row>
    <row r="1387" spans="11:20" ht="13.5">
      <c r="K1387" s="10"/>
      <c r="T1387" s="1"/>
    </row>
    <row r="1388" spans="11:20" ht="13.5">
      <c r="K1388" s="10"/>
      <c r="T1388" s="1"/>
    </row>
    <row r="1389" spans="11:20" ht="13.5">
      <c r="K1389" s="10"/>
      <c r="T1389" s="1"/>
    </row>
    <row r="1390" spans="11:20" ht="13.5">
      <c r="K1390" s="10"/>
      <c r="T1390" s="1"/>
    </row>
    <row r="1391" spans="11:20" ht="13.5">
      <c r="K1391" s="10"/>
      <c r="T1391" s="1"/>
    </row>
    <row r="1392" spans="11:20" ht="13.5">
      <c r="K1392" s="10"/>
      <c r="T1392" s="1"/>
    </row>
    <row r="1393" spans="11:20" ht="13.5">
      <c r="K1393" s="10"/>
      <c r="T1393" s="1"/>
    </row>
    <row r="1394" spans="11:20" ht="13.5">
      <c r="K1394" s="10"/>
      <c r="T1394" s="1"/>
    </row>
    <row r="1395" spans="11:20" ht="13.5">
      <c r="K1395" s="10"/>
      <c r="T1395" s="1"/>
    </row>
    <row r="1396" spans="11:20" ht="13.5">
      <c r="K1396" s="10"/>
      <c r="T1396" s="1"/>
    </row>
    <row r="1397" spans="11:20" ht="13.5">
      <c r="K1397" s="10"/>
      <c r="T1397" s="1"/>
    </row>
    <row r="1398" spans="11:20" ht="13.5">
      <c r="K1398" s="10"/>
      <c r="T1398" s="1"/>
    </row>
    <row r="1399" spans="11:20" ht="13.5">
      <c r="K1399" s="10"/>
      <c r="T1399" s="1"/>
    </row>
    <row r="1400" spans="11:20" ht="13.5">
      <c r="K1400" s="10"/>
      <c r="T1400" s="1"/>
    </row>
    <row r="1401" spans="11:20" ht="13.5">
      <c r="K1401" s="10"/>
      <c r="T1401" s="1"/>
    </row>
    <row r="1402" spans="11:20" ht="13.5">
      <c r="K1402" s="10"/>
      <c r="T1402" s="1"/>
    </row>
    <row r="1403" spans="11:20" ht="13.5">
      <c r="K1403" s="10"/>
      <c r="T1403" s="1"/>
    </row>
    <row r="1404" spans="11:20" ht="13.5">
      <c r="K1404" s="10"/>
      <c r="T1404" s="1"/>
    </row>
    <row r="1405" spans="11:20" ht="13.5">
      <c r="K1405" s="10"/>
      <c r="T1405" s="1"/>
    </row>
    <row r="1406" spans="11:20" ht="13.5">
      <c r="K1406" s="10"/>
      <c r="T1406" s="1"/>
    </row>
    <row r="1407" spans="11:20" ht="13.5">
      <c r="K1407" s="10"/>
      <c r="T1407" s="1"/>
    </row>
    <row r="1408" spans="11:20" ht="13.5">
      <c r="K1408" s="10"/>
      <c r="T1408" s="1"/>
    </row>
    <row r="1409" spans="11:20" ht="13.5">
      <c r="K1409" s="10"/>
      <c r="T1409" s="1"/>
    </row>
    <row r="1410" spans="11:20" ht="13.5">
      <c r="K1410" s="10"/>
      <c r="T1410" s="1"/>
    </row>
    <row r="1411" spans="11:20" ht="13.5">
      <c r="K1411" s="10"/>
      <c r="T1411" s="1"/>
    </row>
    <row r="1412" spans="11:20" ht="13.5">
      <c r="K1412" s="10"/>
      <c r="T1412" s="1"/>
    </row>
    <row r="1413" spans="11:20" ht="13.5">
      <c r="K1413" s="10"/>
      <c r="T1413" s="1"/>
    </row>
    <row r="1414" spans="11:20" ht="13.5">
      <c r="K1414" s="10"/>
      <c r="T1414" s="1"/>
    </row>
    <row r="1415" spans="11:20" ht="13.5">
      <c r="K1415" s="10"/>
      <c r="T1415" s="1"/>
    </row>
    <row r="1416" spans="11:20" ht="13.5">
      <c r="K1416" s="10"/>
      <c r="T1416" s="1"/>
    </row>
    <row r="1417" spans="11:20" ht="13.5">
      <c r="K1417" s="10"/>
      <c r="T1417" s="1"/>
    </row>
    <row r="1418" spans="11:20" ht="13.5">
      <c r="K1418" s="10"/>
      <c r="T1418" s="1"/>
    </row>
    <row r="1419" spans="11:20" ht="13.5">
      <c r="K1419" s="10"/>
      <c r="T1419" s="1"/>
    </row>
    <row r="1420" spans="11:20" ht="13.5">
      <c r="K1420" s="10"/>
      <c r="T1420" s="1"/>
    </row>
    <row r="1421" spans="11:20" ht="13.5">
      <c r="K1421" s="10"/>
      <c r="T1421" s="1"/>
    </row>
    <row r="1422" spans="11:20" ht="13.5">
      <c r="K1422" s="10"/>
      <c r="T1422" s="1"/>
    </row>
    <row r="1423" spans="11:20" ht="13.5">
      <c r="K1423" s="10"/>
      <c r="T1423" s="1"/>
    </row>
    <row r="1424" spans="11:20" ht="13.5">
      <c r="K1424" s="10"/>
      <c r="T1424" s="1"/>
    </row>
    <row r="1425" spans="11:20" ht="13.5">
      <c r="K1425" s="10"/>
      <c r="T1425" s="1"/>
    </row>
    <row r="1426" spans="11:20" ht="13.5">
      <c r="K1426" s="10"/>
      <c r="T1426" s="1"/>
    </row>
    <row r="1427" spans="11:20" ht="13.5">
      <c r="K1427" s="10"/>
      <c r="T1427" s="1"/>
    </row>
    <row r="1428" spans="11:20" ht="13.5">
      <c r="K1428" s="10"/>
      <c r="T1428" s="1"/>
    </row>
    <row r="1429" spans="11:20" ht="13.5">
      <c r="K1429" s="10"/>
      <c r="T1429" s="1"/>
    </row>
    <row r="1430" spans="11:20" ht="13.5">
      <c r="K1430" s="10"/>
      <c r="T1430" s="1"/>
    </row>
    <row r="1431" spans="11:20" ht="13.5">
      <c r="K1431" s="10"/>
      <c r="T1431" s="1"/>
    </row>
    <row r="1432" spans="11:20" ht="13.5">
      <c r="K1432" s="10"/>
      <c r="T1432" s="1"/>
    </row>
    <row r="1433" spans="11:20" ht="13.5">
      <c r="K1433" s="10"/>
      <c r="T1433" s="1"/>
    </row>
    <row r="1434" spans="11:20" ht="13.5">
      <c r="K1434" s="10"/>
      <c r="T1434" s="1"/>
    </row>
    <row r="1435" spans="11:20" ht="13.5">
      <c r="K1435" s="10"/>
      <c r="T1435" s="1"/>
    </row>
    <row r="1436" spans="11:20" ht="13.5">
      <c r="K1436" s="10"/>
      <c r="T1436" s="1"/>
    </row>
    <row r="1437" spans="11:20" ht="13.5">
      <c r="K1437" s="10"/>
      <c r="T1437" s="1"/>
    </row>
    <row r="1438" spans="11:20" ht="13.5">
      <c r="K1438" s="10"/>
      <c r="T1438" s="1"/>
    </row>
    <row r="1439" spans="11:20" ht="13.5">
      <c r="K1439" s="10"/>
      <c r="T1439" s="1"/>
    </row>
    <row r="1440" spans="11:20" ht="13.5">
      <c r="K1440" s="10"/>
      <c r="T1440" s="1"/>
    </row>
    <row r="1441" spans="11:20" ht="13.5">
      <c r="K1441" s="10"/>
      <c r="T1441" s="1"/>
    </row>
    <row r="1442" spans="11:20" ht="13.5">
      <c r="K1442" s="10"/>
      <c r="T1442" s="1"/>
    </row>
    <row r="1443" spans="11:20" ht="13.5">
      <c r="K1443" s="10"/>
      <c r="T1443" s="1"/>
    </row>
    <row r="1444" spans="11:20" ht="13.5">
      <c r="K1444" s="10"/>
      <c r="T1444" s="1"/>
    </row>
    <row r="1445" spans="11:20" ht="13.5">
      <c r="K1445" s="10"/>
      <c r="T1445" s="1"/>
    </row>
    <row r="1446" spans="11:20" ht="13.5">
      <c r="K1446" s="10"/>
      <c r="T1446" s="1"/>
    </row>
    <row r="1447" spans="11:20" ht="13.5">
      <c r="K1447" s="10"/>
      <c r="T1447" s="1"/>
    </row>
    <row r="1448" spans="11:20" ht="13.5">
      <c r="K1448" s="10"/>
      <c r="T1448" s="1"/>
    </row>
    <row r="1449" spans="11:20" ht="13.5">
      <c r="K1449" s="10"/>
      <c r="T1449" s="1"/>
    </row>
    <row r="1450" spans="11:20" ht="13.5">
      <c r="K1450" s="10"/>
      <c r="T1450" s="1"/>
    </row>
    <row r="1451" spans="11:20" ht="13.5">
      <c r="K1451" s="10"/>
      <c r="T1451" s="1"/>
    </row>
    <row r="1452" spans="11:20" ht="13.5">
      <c r="K1452" s="10"/>
      <c r="T1452" s="1"/>
    </row>
    <row r="1453" spans="11:20" ht="13.5">
      <c r="K1453" s="10"/>
      <c r="T1453" s="1"/>
    </row>
    <row r="1454" spans="11:20" ht="13.5">
      <c r="K1454" s="10"/>
      <c r="T1454" s="1"/>
    </row>
    <row r="1455" spans="11:20" ht="13.5">
      <c r="K1455" s="10"/>
      <c r="T1455" s="1"/>
    </row>
    <row r="1456" spans="11:20" ht="13.5">
      <c r="K1456" s="10"/>
      <c r="T1456" s="1"/>
    </row>
    <row r="1457" spans="11:20" ht="13.5">
      <c r="K1457" s="10"/>
      <c r="T1457" s="1"/>
    </row>
    <row r="1458" spans="11:20" ht="13.5">
      <c r="K1458" s="10"/>
      <c r="T1458" s="1"/>
    </row>
    <row r="1459" spans="11:20" ht="13.5">
      <c r="K1459" s="10"/>
      <c r="T1459" s="1"/>
    </row>
    <row r="1460" spans="11:20" ht="13.5">
      <c r="K1460" s="10"/>
      <c r="T1460" s="1"/>
    </row>
    <row r="1461" spans="11:20" ht="13.5">
      <c r="K1461" s="10"/>
      <c r="T1461" s="1"/>
    </row>
    <row r="1462" spans="11:20" ht="13.5">
      <c r="K1462" s="10"/>
      <c r="T1462" s="1"/>
    </row>
    <row r="1463" spans="11:20" ht="13.5">
      <c r="K1463" s="10"/>
      <c r="T1463" s="1"/>
    </row>
    <row r="1464" spans="11:20" ht="13.5">
      <c r="K1464" s="10"/>
      <c r="T1464" s="1"/>
    </row>
    <row r="1465" spans="11:20" ht="13.5">
      <c r="K1465" s="10"/>
      <c r="T1465" s="1"/>
    </row>
    <row r="1466" spans="11:20" ht="13.5">
      <c r="K1466" s="10"/>
      <c r="T1466" s="1"/>
    </row>
    <row r="1467" spans="11:20" ht="13.5">
      <c r="K1467" s="10"/>
      <c r="T1467" s="1"/>
    </row>
    <row r="1468" spans="11:20" ht="13.5">
      <c r="K1468" s="10"/>
      <c r="T1468" s="1"/>
    </row>
    <row r="1469" spans="11:20" ht="13.5">
      <c r="K1469" s="10"/>
      <c r="T1469" s="1"/>
    </row>
    <row r="1470" spans="11:20" ht="13.5">
      <c r="K1470" s="10"/>
      <c r="T1470" s="1"/>
    </row>
    <row r="1471" spans="11:20" ht="13.5">
      <c r="K1471" s="10"/>
      <c r="T1471" s="1"/>
    </row>
    <row r="1472" spans="11:20" ht="13.5">
      <c r="K1472" s="10"/>
      <c r="T1472" s="1"/>
    </row>
    <row r="1473" spans="11:20" ht="13.5">
      <c r="K1473" s="10"/>
      <c r="T1473" s="1"/>
    </row>
    <row r="1474" spans="11:20" ht="13.5">
      <c r="K1474" s="10"/>
      <c r="T1474" s="1"/>
    </row>
    <row r="1475" spans="11:20" ht="13.5">
      <c r="K1475" s="10"/>
      <c r="T1475" s="1"/>
    </row>
    <row r="1476" spans="11:20" ht="13.5">
      <c r="K1476" s="10"/>
      <c r="T1476" s="1"/>
    </row>
    <row r="1477" spans="11:20" ht="13.5">
      <c r="K1477" s="10"/>
      <c r="T1477" s="1"/>
    </row>
    <row r="1478" spans="11:20" ht="13.5">
      <c r="K1478" s="10"/>
      <c r="T1478" s="1"/>
    </row>
    <row r="1479" spans="11:20" ht="13.5">
      <c r="K1479" s="10"/>
      <c r="T1479" s="1"/>
    </row>
    <row r="1480" spans="11:20" ht="13.5">
      <c r="K1480" s="10"/>
      <c r="T1480" s="1"/>
    </row>
    <row r="1481" spans="11:20" ht="13.5">
      <c r="K1481" s="10"/>
      <c r="T1481" s="1"/>
    </row>
    <row r="1482" spans="11:20" ht="13.5">
      <c r="K1482" s="10"/>
      <c r="T1482" s="1"/>
    </row>
    <row r="1483" spans="11:20" ht="13.5">
      <c r="K1483" s="10"/>
      <c r="T1483" s="1"/>
    </row>
    <row r="1484" spans="11:20" ht="13.5">
      <c r="K1484" s="10"/>
      <c r="T1484" s="1"/>
    </row>
    <row r="1485" spans="11:20" ht="13.5">
      <c r="K1485" s="10"/>
      <c r="T1485" s="1"/>
    </row>
    <row r="1486" spans="11:20" ht="13.5">
      <c r="K1486" s="10"/>
      <c r="T1486" s="1"/>
    </row>
    <row r="1487" spans="11:20" ht="13.5">
      <c r="K1487" s="10"/>
      <c r="T1487" s="1"/>
    </row>
    <row r="1488" spans="11:20" ht="13.5">
      <c r="K1488" s="10"/>
      <c r="T1488" s="1"/>
    </row>
    <row r="1489" spans="11:20" ht="13.5">
      <c r="K1489" s="10"/>
      <c r="T1489" s="1"/>
    </row>
    <row r="1490" spans="11:20" ht="13.5">
      <c r="K1490" s="10"/>
      <c r="T1490" s="1"/>
    </row>
    <row r="1491" spans="11:20" ht="13.5">
      <c r="K1491" s="10"/>
      <c r="T1491" s="1"/>
    </row>
    <row r="1492" spans="11:20" ht="13.5">
      <c r="K1492" s="10"/>
      <c r="T1492" s="1"/>
    </row>
    <row r="1493" spans="11:20" ht="13.5">
      <c r="K1493" s="10"/>
      <c r="T1493" s="1"/>
    </row>
    <row r="1494" spans="11:20" ht="13.5">
      <c r="K1494" s="10"/>
      <c r="T1494" s="1"/>
    </row>
    <row r="1495" spans="11:20" ht="13.5">
      <c r="K1495" s="10"/>
      <c r="T1495" s="1"/>
    </row>
    <row r="1496" spans="11:20" ht="13.5">
      <c r="K1496" s="10"/>
      <c r="T1496" s="1"/>
    </row>
    <row r="1497" spans="11:20" ht="13.5">
      <c r="K1497" s="10"/>
      <c r="T1497" s="1"/>
    </row>
    <row r="1498" spans="11:20" ht="13.5">
      <c r="K1498" s="10"/>
      <c r="T1498" s="1"/>
    </row>
    <row r="1499" spans="11:20" ht="13.5">
      <c r="K1499" s="10"/>
      <c r="T1499" s="1"/>
    </row>
    <row r="1500" spans="11:20" ht="13.5">
      <c r="K1500" s="10"/>
      <c r="T1500" s="1"/>
    </row>
    <row r="1501" spans="11:20" ht="13.5">
      <c r="K1501" s="10"/>
      <c r="T1501" s="1"/>
    </row>
    <row r="1502" spans="11:20" ht="13.5">
      <c r="K1502" s="10"/>
      <c r="T1502" s="1"/>
    </row>
    <row r="1503" spans="11:20" ht="13.5">
      <c r="K1503" s="10"/>
      <c r="T1503" s="1"/>
    </row>
    <row r="1504" spans="11:20" ht="13.5">
      <c r="K1504" s="10"/>
      <c r="T1504" s="1"/>
    </row>
    <row r="1505" spans="11:20" ht="13.5">
      <c r="K1505" s="10"/>
      <c r="T1505" s="1"/>
    </row>
    <row r="1506" spans="11:20" ht="13.5">
      <c r="K1506" s="10"/>
      <c r="T1506" s="1"/>
    </row>
    <row r="1507" spans="11:20" ht="13.5">
      <c r="K1507" s="10"/>
      <c r="T1507" s="1"/>
    </row>
    <row r="1508" spans="11:20" ht="13.5">
      <c r="K1508" s="10"/>
      <c r="T1508" s="1"/>
    </row>
    <row r="1509" spans="11:20" ht="13.5">
      <c r="K1509" s="10"/>
      <c r="T1509" s="1"/>
    </row>
    <row r="1510" spans="11:20" ht="13.5">
      <c r="K1510" s="10"/>
      <c r="T1510" s="1"/>
    </row>
    <row r="1511" spans="11:20" ht="13.5">
      <c r="K1511" s="10"/>
      <c r="T1511" s="1"/>
    </row>
    <row r="1512" spans="11:20" ht="13.5">
      <c r="K1512" s="10"/>
      <c r="T1512" s="1"/>
    </row>
    <row r="1513" spans="11:20" ht="13.5">
      <c r="K1513" s="10"/>
      <c r="T1513" s="1"/>
    </row>
    <row r="1514" spans="11:20" ht="13.5">
      <c r="K1514" s="10"/>
      <c r="T1514" s="1"/>
    </row>
    <row r="1515" spans="11:20" ht="13.5">
      <c r="K1515" s="10"/>
      <c r="T1515" s="1"/>
    </row>
    <row r="1516" spans="11:20" ht="13.5">
      <c r="K1516" s="10"/>
      <c r="T1516" s="1"/>
    </row>
    <row r="1517" spans="11:20" ht="13.5">
      <c r="K1517" s="10"/>
      <c r="T1517" s="1"/>
    </row>
    <row r="1518" spans="11:20" ht="13.5">
      <c r="K1518" s="10"/>
      <c r="T1518" s="1"/>
    </row>
    <row r="1519" spans="11:20" ht="13.5">
      <c r="K1519" s="10"/>
      <c r="T1519" s="1"/>
    </row>
    <row r="1520" spans="11:20" ht="13.5">
      <c r="K1520" s="10"/>
      <c r="T1520" s="1"/>
    </row>
    <row r="1521" spans="11:20" ht="13.5">
      <c r="K1521" s="10"/>
      <c r="T1521" s="1"/>
    </row>
    <row r="1522" spans="11:20" ht="13.5">
      <c r="K1522" s="10"/>
      <c r="T1522" s="1"/>
    </row>
    <row r="1523" spans="11:20" ht="13.5">
      <c r="K1523" s="10"/>
      <c r="T1523" s="1"/>
    </row>
    <row r="1524" spans="11:20" ht="13.5">
      <c r="K1524" s="10"/>
      <c r="T1524" s="1"/>
    </row>
    <row r="1525" spans="11:20" ht="13.5">
      <c r="K1525" s="10"/>
      <c r="T1525" s="1"/>
    </row>
    <row r="1526" spans="11:20" ht="13.5">
      <c r="K1526" s="10"/>
      <c r="T1526" s="1"/>
    </row>
    <row r="1527" spans="11:20" ht="13.5">
      <c r="K1527" s="10"/>
      <c r="T1527" s="1"/>
    </row>
    <row r="1528" spans="11:20" ht="13.5">
      <c r="K1528" s="10"/>
      <c r="T1528" s="1"/>
    </row>
    <row r="1529" spans="11:20" ht="13.5">
      <c r="K1529" s="10"/>
      <c r="T1529" s="1"/>
    </row>
    <row r="1530" spans="11:20" ht="13.5">
      <c r="K1530" s="10"/>
      <c r="T1530" s="1"/>
    </row>
    <row r="1531" spans="11:20" ht="13.5">
      <c r="K1531" s="10"/>
      <c r="T1531" s="1"/>
    </row>
    <row r="1532" spans="11:20" ht="13.5">
      <c r="K1532" s="10"/>
      <c r="T1532" s="1"/>
    </row>
    <row r="1533" spans="11:20" ht="13.5">
      <c r="K1533" s="10"/>
      <c r="T1533" s="1"/>
    </row>
    <row r="1534" spans="11:20" ht="13.5">
      <c r="K1534" s="10"/>
      <c r="T1534" s="1"/>
    </row>
    <row r="1535" spans="11:20" ht="13.5">
      <c r="K1535" s="10"/>
      <c r="T1535" s="1"/>
    </row>
    <row r="1536" spans="11:20" ht="13.5">
      <c r="K1536" s="10"/>
      <c r="T1536" s="1"/>
    </row>
    <row r="1537" spans="11:20" ht="13.5">
      <c r="K1537" s="10"/>
      <c r="T1537" s="1"/>
    </row>
    <row r="1538" spans="11:20" ht="13.5">
      <c r="K1538" s="10"/>
      <c r="T1538" s="1"/>
    </row>
    <row r="1539" spans="11:20" ht="13.5">
      <c r="K1539" s="10"/>
      <c r="T1539" s="1"/>
    </row>
    <row r="1540" spans="11:20" ht="13.5">
      <c r="K1540" s="10"/>
      <c r="T1540" s="1"/>
    </row>
    <row r="1541" spans="11:20" ht="13.5">
      <c r="K1541" s="10"/>
      <c r="T1541" s="1"/>
    </row>
    <row r="1542" spans="11:20" ht="13.5">
      <c r="K1542" s="10"/>
      <c r="T1542" s="1"/>
    </row>
    <row r="1543" spans="11:20" ht="13.5">
      <c r="K1543" s="10"/>
      <c r="T1543" s="1"/>
    </row>
    <row r="1544" spans="11:20" ht="13.5">
      <c r="K1544" s="10"/>
      <c r="T1544" s="1"/>
    </row>
    <row r="1545" spans="11:20" ht="13.5">
      <c r="K1545" s="10"/>
      <c r="T1545" s="1"/>
    </row>
    <row r="1546" spans="11:20" ht="13.5">
      <c r="K1546" s="10"/>
      <c r="T1546" s="1"/>
    </row>
    <row r="1547" spans="11:20" ht="13.5">
      <c r="K1547" s="10"/>
      <c r="T1547" s="1"/>
    </row>
    <row r="1548" spans="11:20" ht="13.5">
      <c r="K1548" s="10"/>
      <c r="T1548" s="1"/>
    </row>
    <row r="1549" spans="11:20" ht="13.5">
      <c r="K1549" s="10"/>
      <c r="T1549" s="1"/>
    </row>
    <row r="1550" spans="11:20" ht="13.5">
      <c r="K1550" s="10"/>
      <c r="T1550" s="1"/>
    </row>
    <row r="1551" spans="11:20" ht="13.5">
      <c r="K1551" s="10"/>
      <c r="T1551" s="1"/>
    </row>
    <row r="1552" spans="11:20" ht="13.5">
      <c r="K1552" s="10"/>
      <c r="T1552" s="1"/>
    </row>
    <row r="1553" spans="11:20" ht="13.5">
      <c r="K1553" s="10"/>
      <c r="T1553" s="1"/>
    </row>
    <row r="1554" spans="11:20" ht="13.5">
      <c r="K1554" s="10"/>
      <c r="T1554" s="1"/>
    </row>
    <row r="1555" spans="11:20" ht="13.5">
      <c r="K1555" s="10"/>
      <c r="T1555" s="1"/>
    </row>
    <row r="1556" spans="11:20" ht="13.5">
      <c r="K1556" s="10"/>
      <c r="T1556" s="1"/>
    </row>
    <row r="1557" spans="11:20" ht="13.5">
      <c r="K1557" s="10"/>
      <c r="T1557" s="1"/>
    </row>
    <row r="1558" spans="11:20" ht="13.5">
      <c r="K1558" s="10"/>
      <c r="T1558" s="1"/>
    </row>
    <row r="1559" spans="11:20" ht="13.5">
      <c r="K1559" s="10"/>
      <c r="T1559" s="1"/>
    </row>
    <row r="1560" spans="11:20" ht="13.5">
      <c r="K1560" s="10"/>
      <c r="T1560" s="1"/>
    </row>
    <row r="1561" spans="11:20" ht="13.5">
      <c r="K1561" s="10"/>
      <c r="T1561" s="1"/>
    </row>
    <row r="1562" spans="11:20" ht="13.5">
      <c r="K1562" s="10"/>
      <c r="T1562" s="1"/>
    </row>
    <row r="1563" spans="11:20" ht="13.5">
      <c r="K1563" s="10"/>
      <c r="T1563" s="1"/>
    </row>
    <row r="1564" spans="11:20" ht="13.5">
      <c r="K1564" s="10"/>
      <c r="T1564" s="1"/>
    </row>
    <row r="1565" spans="11:20" ht="13.5">
      <c r="K1565" s="10"/>
      <c r="T1565" s="1"/>
    </row>
    <row r="1566" spans="11:20" ht="13.5">
      <c r="K1566" s="10"/>
      <c r="T1566" s="1"/>
    </row>
    <row r="1567" spans="11:20" ht="13.5">
      <c r="K1567" s="10"/>
      <c r="T1567" s="1"/>
    </row>
    <row r="1568" spans="11:20" ht="13.5">
      <c r="K1568" s="10"/>
      <c r="T1568" s="1"/>
    </row>
    <row r="1569" spans="11:20" ht="13.5">
      <c r="K1569" s="10"/>
      <c r="T1569" s="1"/>
    </row>
    <row r="1570" spans="11:20" ht="13.5">
      <c r="K1570" s="10"/>
      <c r="T1570" s="1"/>
    </row>
    <row r="1571" spans="11:20" ht="13.5">
      <c r="K1571" s="10"/>
      <c r="T1571" s="1"/>
    </row>
    <row r="1572" spans="11:20" ht="13.5">
      <c r="K1572" s="10"/>
      <c r="T1572" s="1"/>
    </row>
    <row r="1573" spans="11:20" ht="13.5">
      <c r="K1573" s="10"/>
      <c r="T1573" s="1"/>
    </row>
    <row r="1574" spans="11:20" ht="13.5">
      <c r="K1574" s="10"/>
      <c r="T1574" s="1"/>
    </row>
    <row r="1575" spans="11:20" ht="13.5">
      <c r="K1575" s="10"/>
      <c r="T1575" s="1"/>
    </row>
    <row r="1576" spans="11:20" ht="13.5">
      <c r="K1576" s="10"/>
      <c r="T1576" s="1"/>
    </row>
    <row r="1577" spans="11:20" ht="13.5">
      <c r="K1577" s="10"/>
      <c r="T1577" s="1"/>
    </row>
    <row r="1578" spans="11:20" ht="13.5">
      <c r="K1578" s="10"/>
      <c r="T1578" s="1"/>
    </row>
    <row r="1579" spans="11:20" ht="13.5">
      <c r="K1579" s="10"/>
      <c r="T1579" s="1"/>
    </row>
    <row r="1580" spans="11:20" ht="13.5">
      <c r="K1580" s="10"/>
      <c r="T1580" s="1"/>
    </row>
    <row r="1581" spans="11:20" ht="13.5">
      <c r="K1581" s="10"/>
      <c r="T1581" s="1"/>
    </row>
    <row r="1582" spans="11:20" ht="13.5">
      <c r="K1582" s="10"/>
      <c r="T1582" s="1"/>
    </row>
    <row r="1583" spans="11:20" ht="13.5">
      <c r="K1583" s="10"/>
      <c r="T1583" s="1"/>
    </row>
    <row r="1584" spans="11:20" ht="13.5">
      <c r="K1584" s="10"/>
      <c r="T1584" s="1"/>
    </row>
    <row r="1585" spans="11:20" ht="13.5">
      <c r="K1585" s="10"/>
      <c r="T1585" s="1"/>
    </row>
    <row r="1586" spans="11:20" ht="13.5">
      <c r="K1586" s="10"/>
      <c r="T1586" s="1"/>
    </row>
    <row r="1587" spans="11:20" ht="13.5">
      <c r="K1587" s="10"/>
      <c r="T1587" s="1"/>
    </row>
    <row r="1588" spans="11:20" ht="13.5">
      <c r="K1588" s="10"/>
      <c r="T1588" s="1"/>
    </row>
    <row r="1589" spans="11:20" ht="13.5">
      <c r="K1589" s="10"/>
      <c r="T1589" s="1"/>
    </row>
    <row r="1590" spans="11:20" ht="13.5">
      <c r="K1590" s="10"/>
      <c r="T1590" s="1"/>
    </row>
    <row r="1591" spans="11:20" ht="13.5">
      <c r="K1591" s="10"/>
      <c r="T1591" s="1"/>
    </row>
    <row r="1592" spans="11:20" ht="13.5">
      <c r="K1592" s="10"/>
      <c r="T1592" s="1"/>
    </row>
    <row r="1593" spans="11:20" ht="13.5">
      <c r="K1593" s="10"/>
      <c r="T1593" s="1"/>
    </row>
    <row r="1594" spans="11:20" ht="13.5">
      <c r="K1594" s="10"/>
      <c r="T1594" s="1"/>
    </row>
    <row r="1595" spans="11:20" ht="13.5">
      <c r="K1595" s="10"/>
      <c r="T1595" s="1"/>
    </row>
    <row r="1596" spans="11:20" ht="13.5">
      <c r="K1596" s="10"/>
      <c r="T1596" s="1"/>
    </row>
    <row r="1597" spans="11:20" ht="13.5">
      <c r="K1597" s="10"/>
      <c r="T1597" s="1"/>
    </row>
    <row r="1598" spans="11:20" ht="13.5">
      <c r="K1598" s="10"/>
      <c r="T1598" s="1"/>
    </row>
    <row r="1599" spans="11:20" ht="13.5">
      <c r="K1599" s="10"/>
      <c r="T1599" s="1"/>
    </row>
    <row r="1600" spans="11:20" ht="13.5">
      <c r="K1600" s="10"/>
      <c r="T1600" s="1"/>
    </row>
    <row r="1601" spans="11:20" ht="13.5">
      <c r="K1601" s="10"/>
      <c r="T1601" s="1"/>
    </row>
    <row r="1602" spans="11:20" ht="13.5">
      <c r="K1602" s="10"/>
      <c r="T1602" s="1"/>
    </row>
    <row r="1603" spans="11:20" ht="13.5">
      <c r="K1603" s="10"/>
      <c r="T1603" s="1"/>
    </row>
    <row r="1604" spans="11:20" ht="13.5">
      <c r="K1604" s="10"/>
      <c r="T1604" s="1"/>
    </row>
    <row r="1605" spans="11:20" ht="13.5">
      <c r="K1605" s="10"/>
      <c r="T1605" s="1"/>
    </row>
    <row r="1606" spans="11:20" ht="13.5">
      <c r="K1606" s="10"/>
      <c r="T1606" s="1"/>
    </row>
    <row r="1607" spans="11:20" ht="13.5">
      <c r="K1607" s="10"/>
      <c r="T1607" s="1"/>
    </row>
    <row r="1608" spans="11:20" ht="13.5">
      <c r="K1608" s="10"/>
      <c r="T1608" s="1"/>
    </row>
    <row r="1609" spans="11:20" ht="13.5">
      <c r="K1609" s="10"/>
      <c r="T1609" s="1"/>
    </row>
    <row r="1610" spans="11:20" ht="13.5">
      <c r="K1610" s="10"/>
      <c r="T1610" s="1"/>
    </row>
    <row r="1611" spans="11:20" ht="13.5">
      <c r="K1611" s="10"/>
      <c r="T1611" s="1"/>
    </row>
    <row r="1612" spans="11:20" ht="13.5">
      <c r="K1612" s="10"/>
      <c r="T1612" s="1"/>
    </row>
    <row r="1613" spans="11:20" ht="13.5">
      <c r="K1613" s="10"/>
      <c r="T1613" s="1"/>
    </row>
    <row r="1614" spans="11:20" ht="13.5">
      <c r="K1614" s="10"/>
      <c r="T1614" s="1"/>
    </row>
    <row r="1615" spans="11:20" ht="13.5">
      <c r="K1615" s="10"/>
      <c r="T1615" s="1"/>
    </row>
    <row r="1616" spans="11:20" ht="13.5">
      <c r="K1616" s="10"/>
      <c r="T1616" s="1"/>
    </row>
    <row r="1617" spans="11:20" ht="13.5">
      <c r="K1617" s="10"/>
      <c r="T1617" s="1"/>
    </row>
    <row r="1618" spans="11:20" ht="13.5">
      <c r="K1618" s="10"/>
      <c r="T1618" s="1"/>
    </row>
    <row r="1619" spans="11:20" ht="13.5">
      <c r="K1619" s="10"/>
      <c r="T1619" s="1"/>
    </row>
    <row r="1620" spans="11:20" ht="13.5">
      <c r="K1620" s="10"/>
      <c r="T1620" s="1"/>
    </row>
    <row r="1621" spans="11:20" ht="13.5">
      <c r="K1621" s="10"/>
      <c r="T1621" s="1"/>
    </row>
    <row r="1622" spans="11:20" ht="13.5">
      <c r="K1622" s="10"/>
      <c r="T1622" s="1"/>
    </row>
    <row r="1623" spans="11:20" ht="13.5">
      <c r="K1623" s="10"/>
      <c r="T1623" s="1"/>
    </row>
    <row r="1624" spans="11:20" ht="13.5">
      <c r="K1624" s="10"/>
      <c r="T1624" s="1"/>
    </row>
    <row r="1625" spans="11:20" ht="13.5">
      <c r="K1625" s="10"/>
      <c r="T1625" s="1"/>
    </row>
    <row r="1626" spans="11:20" ht="13.5">
      <c r="K1626" s="10"/>
      <c r="T1626" s="1"/>
    </row>
    <row r="1627" spans="11:20" ht="13.5">
      <c r="K1627" s="10"/>
      <c r="T1627" s="1"/>
    </row>
    <row r="1628" spans="11:20" ht="13.5">
      <c r="K1628" s="10"/>
      <c r="T1628" s="1"/>
    </row>
    <row r="1629" spans="11:20" ht="13.5">
      <c r="K1629" s="10"/>
      <c r="T1629" s="1"/>
    </row>
    <row r="1630" spans="11:20" ht="13.5">
      <c r="K1630" s="10"/>
      <c r="T1630" s="1"/>
    </row>
    <row r="1631" spans="11:20" ht="13.5">
      <c r="K1631" s="10"/>
      <c r="T1631" s="1"/>
    </row>
    <row r="1632" spans="11:20" ht="13.5">
      <c r="K1632" s="10"/>
      <c r="T1632" s="1"/>
    </row>
    <row r="1633" spans="11:20" ht="13.5">
      <c r="K1633" s="10"/>
      <c r="T1633" s="1"/>
    </row>
    <row r="1634" spans="11:20" ht="13.5">
      <c r="K1634" s="10"/>
      <c r="T1634" s="1"/>
    </row>
    <row r="1635" spans="11:20" ht="13.5">
      <c r="K1635" s="10"/>
      <c r="T1635" s="1"/>
    </row>
    <row r="1636" spans="11:20" ht="13.5">
      <c r="K1636" s="10"/>
      <c r="T1636" s="1"/>
    </row>
    <row r="1637" spans="11:20" ht="13.5">
      <c r="K1637" s="10"/>
      <c r="T1637" s="1"/>
    </row>
    <row r="1638" spans="11:20" ht="13.5">
      <c r="K1638" s="10"/>
      <c r="T1638" s="1"/>
    </row>
    <row r="1639" spans="11:20" ht="13.5">
      <c r="K1639" s="10"/>
      <c r="T1639" s="1"/>
    </row>
    <row r="1640" spans="11:20" ht="13.5">
      <c r="K1640" s="10"/>
      <c r="T1640" s="1"/>
    </row>
    <row r="1641" spans="11:20" ht="13.5">
      <c r="K1641" s="10"/>
      <c r="T1641" s="1"/>
    </row>
    <row r="1642" spans="11:20" ht="13.5">
      <c r="K1642" s="10"/>
      <c r="T1642" s="1"/>
    </row>
    <row r="1643" spans="11:20" ht="13.5">
      <c r="K1643" s="10"/>
      <c r="T1643" s="1"/>
    </row>
    <row r="1644" spans="11:20" ht="13.5">
      <c r="K1644" s="10"/>
      <c r="T1644" s="1"/>
    </row>
    <row r="1645" spans="11:20" ht="13.5">
      <c r="K1645" s="10"/>
      <c r="T1645" s="1"/>
    </row>
    <row r="1646" spans="11:20" ht="13.5">
      <c r="K1646" s="10"/>
      <c r="T1646" s="1"/>
    </row>
    <row r="1647" spans="11:20" ht="13.5">
      <c r="K1647" s="10"/>
      <c r="T1647" s="1"/>
    </row>
    <row r="1648" spans="11:20" ht="13.5">
      <c r="K1648" s="10"/>
      <c r="T1648" s="1"/>
    </row>
    <row r="1649" spans="11:20" ht="13.5">
      <c r="K1649" s="10"/>
      <c r="T1649" s="1"/>
    </row>
    <row r="1650" spans="11:20" ht="13.5">
      <c r="K1650" s="10"/>
      <c r="T1650" s="1"/>
    </row>
    <row r="1651" spans="11:20" ht="13.5">
      <c r="K1651" s="10"/>
      <c r="T1651" s="1"/>
    </row>
    <row r="1652" spans="11:20" ht="13.5">
      <c r="K1652" s="10"/>
      <c r="T1652" s="1"/>
    </row>
    <row r="1653" spans="11:20" ht="13.5">
      <c r="K1653" s="10"/>
      <c r="T1653" s="1"/>
    </row>
    <row r="1654" spans="11:20" ht="13.5">
      <c r="K1654" s="10"/>
      <c r="T1654" s="1"/>
    </row>
    <row r="1655" spans="11:20" ht="13.5">
      <c r="K1655" s="10"/>
      <c r="T1655" s="1"/>
    </row>
    <row r="1656" spans="11:20" ht="13.5">
      <c r="K1656" s="10"/>
      <c r="T1656" s="1"/>
    </row>
    <row r="1657" spans="11:20" ht="13.5">
      <c r="K1657" s="10"/>
      <c r="T1657" s="1"/>
    </row>
    <row r="1658" spans="11:20" ht="13.5">
      <c r="K1658" s="10"/>
      <c r="T1658" s="1"/>
    </row>
    <row r="1659" spans="11:20" ht="13.5">
      <c r="K1659" s="10"/>
      <c r="T1659" s="1"/>
    </row>
    <row r="1660" spans="11:20" ht="13.5">
      <c r="K1660" s="10"/>
      <c r="T1660" s="1"/>
    </row>
    <row r="1661" spans="11:20" ht="13.5">
      <c r="K1661" s="10"/>
      <c r="T1661" s="1"/>
    </row>
    <row r="1662" spans="11:20" ht="13.5">
      <c r="K1662" s="10"/>
      <c r="T1662" s="1"/>
    </row>
    <row r="1663" spans="11:20" ht="13.5">
      <c r="K1663" s="10"/>
      <c r="T1663" s="1"/>
    </row>
    <row r="1664" spans="11:20" ht="13.5">
      <c r="K1664" s="10"/>
      <c r="T1664" s="1"/>
    </row>
    <row r="1665" spans="11:20" ht="13.5">
      <c r="K1665" s="10"/>
      <c r="T1665" s="1"/>
    </row>
    <row r="1666" spans="11:20" ht="13.5">
      <c r="K1666" s="10"/>
      <c r="T1666" s="1"/>
    </row>
    <row r="1667" spans="11:20" ht="13.5">
      <c r="K1667" s="10"/>
      <c r="T1667" s="1"/>
    </row>
    <row r="1668" spans="11:20" ht="13.5">
      <c r="K1668" s="10"/>
      <c r="T1668" s="1"/>
    </row>
    <row r="1669" spans="11:20" ht="13.5">
      <c r="K1669" s="10"/>
      <c r="T1669" s="1"/>
    </row>
    <row r="1670" spans="11:20" ht="13.5">
      <c r="K1670" s="10"/>
      <c r="T1670" s="1"/>
    </row>
    <row r="1671" spans="11:20" ht="13.5">
      <c r="K1671" s="10"/>
      <c r="T1671" s="1"/>
    </row>
    <row r="1672" spans="11:20" ht="13.5">
      <c r="K1672" s="10"/>
      <c r="T1672" s="1"/>
    </row>
    <row r="1673" spans="11:20" ht="13.5">
      <c r="K1673" s="10"/>
      <c r="T1673" s="1"/>
    </row>
    <row r="1674" spans="11:20" ht="13.5">
      <c r="K1674" s="10"/>
      <c r="T1674" s="1"/>
    </row>
    <row r="1675" spans="11:20" ht="13.5">
      <c r="K1675" s="10"/>
      <c r="T1675" s="1"/>
    </row>
    <row r="1676" spans="11:20" ht="13.5">
      <c r="K1676" s="10"/>
      <c r="T1676" s="1"/>
    </row>
    <row r="1677" spans="11:20" ht="13.5">
      <c r="K1677" s="10"/>
      <c r="T1677" s="1"/>
    </row>
    <row r="1678" spans="11:20" ht="13.5">
      <c r="K1678" s="10"/>
      <c r="T1678" s="1"/>
    </row>
    <row r="1679" spans="11:20" ht="13.5">
      <c r="K1679" s="10"/>
      <c r="T1679" s="1"/>
    </row>
    <row r="1680" spans="11:20" ht="13.5">
      <c r="K1680" s="10"/>
      <c r="T1680" s="1"/>
    </row>
    <row r="1681" spans="11:20" ht="13.5">
      <c r="K1681" s="10"/>
      <c r="T1681" s="1"/>
    </row>
    <row r="1682" spans="11:20" ht="13.5">
      <c r="K1682" s="10"/>
      <c r="T1682" s="1"/>
    </row>
    <row r="1683" spans="11:20" ht="13.5">
      <c r="K1683" s="10"/>
      <c r="T1683" s="1"/>
    </row>
    <row r="1684" spans="11:20" ht="13.5">
      <c r="K1684" s="10"/>
      <c r="T1684" s="1"/>
    </row>
    <row r="1685" spans="11:20" ht="13.5">
      <c r="K1685" s="10"/>
      <c r="T1685" s="1"/>
    </row>
    <row r="1686" spans="11:20" ht="13.5">
      <c r="K1686" s="10"/>
      <c r="T1686" s="1"/>
    </row>
    <row r="1687" spans="11:20" ht="13.5">
      <c r="K1687" s="10"/>
      <c r="T1687" s="1"/>
    </row>
    <row r="1688" spans="11:20" ht="13.5">
      <c r="K1688" s="10"/>
      <c r="T1688" s="1"/>
    </row>
    <row r="1689" spans="11:20" ht="13.5">
      <c r="K1689" s="10"/>
      <c r="T1689" s="1"/>
    </row>
    <row r="1690" spans="11:20" ht="13.5">
      <c r="K1690" s="10"/>
      <c r="T1690" s="1"/>
    </row>
    <row r="1691" spans="11:20" ht="13.5">
      <c r="K1691" s="10"/>
      <c r="T1691" s="1"/>
    </row>
    <row r="1692" spans="11:20" ht="13.5">
      <c r="K1692" s="10"/>
      <c r="T1692" s="1"/>
    </row>
    <row r="1693" spans="11:20" ht="13.5">
      <c r="K1693" s="10"/>
      <c r="T1693" s="1"/>
    </row>
    <row r="1694" spans="11:20" ht="13.5">
      <c r="K1694" s="10"/>
      <c r="T1694" s="1"/>
    </row>
    <row r="1695" spans="11:20" ht="13.5">
      <c r="K1695" s="10"/>
      <c r="T1695" s="1"/>
    </row>
    <row r="1696" spans="11:20" ht="13.5">
      <c r="K1696" s="10"/>
      <c r="T1696" s="1"/>
    </row>
    <row r="1697" spans="11:20" ht="13.5">
      <c r="K1697" s="10"/>
      <c r="T1697" s="1"/>
    </row>
    <row r="1698" spans="11:20" ht="13.5">
      <c r="K1698" s="10"/>
      <c r="T1698" s="1"/>
    </row>
    <row r="1699" spans="11:20" ht="13.5">
      <c r="K1699" s="10"/>
      <c r="T1699" s="1"/>
    </row>
    <row r="1700" spans="11:20" ht="13.5">
      <c r="K1700" s="10"/>
      <c r="T1700" s="1"/>
    </row>
    <row r="1701" spans="11:20" ht="13.5">
      <c r="K1701" s="10"/>
      <c r="T1701" s="1"/>
    </row>
    <row r="1702" spans="11:20" ht="13.5">
      <c r="K1702" s="10"/>
      <c r="T1702" s="1"/>
    </row>
    <row r="1703" spans="11:20" ht="13.5">
      <c r="K1703" s="10"/>
      <c r="T1703" s="1"/>
    </row>
    <row r="1704" spans="11:20" ht="13.5">
      <c r="K1704" s="10"/>
      <c r="T1704" s="1"/>
    </row>
    <row r="1705" spans="11:20" ht="13.5">
      <c r="K1705" s="10"/>
      <c r="T1705" s="1"/>
    </row>
    <row r="1706" spans="11:20" ht="13.5">
      <c r="K1706" s="10"/>
      <c r="T1706" s="1"/>
    </row>
    <row r="1707" spans="11:20" ht="13.5">
      <c r="K1707" s="10"/>
      <c r="T1707" s="1"/>
    </row>
    <row r="1708" spans="11:20" ht="13.5">
      <c r="K1708" s="10"/>
      <c r="T1708" s="1"/>
    </row>
    <row r="1709" spans="11:20" ht="13.5">
      <c r="K1709" s="10"/>
      <c r="T1709" s="1"/>
    </row>
    <row r="1710" spans="11:20" ht="13.5">
      <c r="K1710" s="10"/>
      <c r="T1710" s="1"/>
    </row>
    <row r="1711" spans="11:20" ht="13.5">
      <c r="K1711" s="10"/>
      <c r="T1711" s="1"/>
    </row>
    <row r="1712" spans="11:20" ht="13.5">
      <c r="K1712" s="10"/>
      <c r="T1712" s="1"/>
    </row>
    <row r="1713" spans="11:20" ht="13.5">
      <c r="K1713" s="10"/>
      <c r="T1713" s="1"/>
    </row>
    <row r="1714" spans="11:20" ht="13.5">
      <c r="K1714" s="10"/>
      <c r="T1714" s="1"/>
    </row>
    <row r="1715" spans="11:20" ht="13.5">
      <c r="K1715" s="10"/>
      <c r="T1715" s="1"/>
    </row>
    <row r="1716" spans="11:20" ht="13.5">
      <c r="K1716" s="10"/>
      <c r="T1716" s="1"/>
    </row>
    <row r="1717" spans="11:20" ht="13.5">
      <c r="K1717" s="10"/>
      <c r="T1717" s="1"/>
    </row>
    <row r="1718" spans="11:20" ht="13.5">
      <c r="K1718" s="10"/>
      <c r="T1718" s="1"/>
    </row>
    <row r="1719" spans="11:20" ht="13.5">
      <c r="K1719" s="10"/>
      <c r="T1719" s="1"/>
    </row>
    <row r="1720" spans="11:20" ht="13.5">
      <c r="K1720" s="10"/>
      <c r="T1720" s="1"/>
    </row>
    <row r="1721" spans="11:20" ht="13.5">
      <c r="K1721" s="10"/>
      <c r="T1721" s="1"/>
    </row>
    <row r="1722" spans="11:20" ht="13.5">
      <c r="K1722" s="10"/>
      <c r="T1722" s="1"/>
    </row>
    <row r="1723" spans="11:20" ht="13.5">
      <c r="K1723" s="10"/>
      <c r="T1723" s="1"/>
    </row>
    <row r="1724" spans="11:20" ht="13.5">
      <c r="K1724" s="10"/>
      <c r="T1724" s="1"/>
    </row>
    <row r="1725" spans="11:20" ht="13.5">
      <c r="K1725" s="10"/>
      <c r="T1725" s="1"/>
    </row>
    <row r="1726" spans="11:20" ht="13.5">
      <c r="K1726" s="10"/>
      <c r="T1726" s="1"/>
    </row>
    <row r="1727" spans="11:20" ht="13.5">
      <c r="K1727" s="10"/>
      <c r="T1727" s="1"/>
    </row>
    <row r="1728" spans="11:20" ht="13.5">
      <c r="K1728" s="10"/>
      <c r="T1728" s="1"/>
    </row>
    <row r="1729" spans="11:20" ht="13.5">
      <c r="K1729" s="10"/>
      <c r="T1729" s="1"/>
    </row>
    <row r="1730" spans="11:20" ht="13.5">
      <c r="K1730" s="10"/>
      <c r="T1730" s="1"/>
    </row>
    <row r="1731" spans="11:20" ht="13.5">
      <c r="K1731" s="10"/>
      <c r="T1731" s="1"/>
    </row>
    <row r="1732" spans="11:20" ht="13.5">
      <c r="K1732" s="10"/>
      <c r="T1732" s="1"/>
    </row>
    <row r="1733" spans="11:20" ht="13.5">
      <c r="K1733" s="10"/>
      <c r="T1733" s="1"/>
    </row>
    <row r="1734" spans="11:20" ht="13.5">
      <c r="K1734" s="10"/>
      <c r="T1734" s="1"/>
    </row>
    <row r="1735" spans="11:20" ht="13.5">
      <c r="K1735" s="10"/>
      <c r="T1735" s="1"/>
    </row>
    <row r="1736" spans="11:20" ht="13.5">
      <c r="K1736" s="10"/>
      <c r="T1736" s="1"/>
    </row>
    <row r="1737" spans="11:20" ht="13.5">
      <c r="K1737" s="10"/>
      <c r="T1737" s="1"/>
    </row>
    <row r="1738" spans="11:20" ht="13.5">
      <c r="K1738" s="10"/>
      <c r="T1738" s="1"/>
    </row>
    <row r="1739" spans="11:20" ht="13.5">
      <c r="K1739" s="10"/>
      <c r="T1739" s="1"/>
    </row>
    <row r="1740" spans="11:20" ht="13.5">
      <c r="K1740" s="10"/>
      <c r="T1740" s="1"/>
    </row>
    <row r="1741" spans="11:20" ht="13.5">
      <c r="K1741" s="10"/>
      <c r="T1741" s="1"/>
    </row>
    <row r="1742" spans="11:20" ht="13.5">
      <c r="K1742" s="10"/>
      <c r="T1742" s="1"/>
    </row>
    <row r="1743" spans="11:20" ht="13.5">
      <c r="K1743" s="10"/>
      <c r="T1743" s="1"/>
    </row>
    <row r="1744" spans="11:20" ht="13.5">
      <c r="K1744" s="10"/>
      <c r="T1744" s="1"/>
    </row>
    <row r="1745" spans="11:20" ht="13.5">
      <c r="K1745" s="10"/>
      <c r="T1745" s="1"/>
    </row>
    <row r="1746" spans="11:20" ht="13.5">
      <c r="K1746" s="10"/>
      <c r="T1746" s="1"/>
    </row>
    <row r="1747" spans="11:20" ht="13.5">
      <c r="K1747" s="10"/>
      <c r="T1747" s="1"/>
    </row>
    <row r="1748" spans="11:20" ht="13.5">
      <c r="K1748" s="10"/>
      <c r="T1748" s="1"/>
    </row>
    <row r="1749" spans="11:20" ht="13.5">
      <c r="K1749" s="10"/>
      <c r="T1749" s="1"/>
    </row>
    <row r="1750" spans="11:20" ht="13.5">
      <c r="K1750" s="10"/>
      <c r="T1750" s="1"/>
    </row>
    <row r="1751" spans="11:20" ht="13.5">
      <c r="K1751" s="10"/>
      <c r="T1751" s="1"/>
    </row>
    <row r="1752" spans="11:20" ht="13.5">
      <c r="K1752" s="10"/>
      <c r="T1752" s="1"/>
    </row>
    <row r="1753" spans="11:20" ht="13.5">
      <c r="K1753" s="10"/>
      <c r="T1753" s="1"/>
    </row>
    <row r="1754" spans="11:20" ht="13.5">
      <c r="K1754" s="10"/>
      <c r="T1754" s="1"/>
    </row>
    <row r="1755" spans="11:20" ht="13.5">
      <c r="K1755" s="10"/>
      <c r="T1755" s="1"/>
    </row>
    <row r="1756" spans="11:20" ht="13.5">
      <c r="K1756" s="10"/>
      <c r="T1756" s="1"/>
    </row>
    <row r="1757" spans="11:20" ht="13.5">
      <c r="K1757" s="10"/>
      <c r="T1757" s="1"/>
    </row>
    <row r="1758" spans="11:20" ht="13.5">
      <c r="K1758" s="10"/>
      <c r="T1758" s="1"/>
    </row>
    <row r="1759" spans="11:20" ht="13.5">
      <c r="K1759" s="10"/>
      <c r="T1759" s="1"/>
    </row>
    <row r="1760" spans="11:20" ht="13.5">
      <c r="K1760" s="10"/>
      <c r="T1760" s="1"/>
    </row>
    <row r="1761" spans="11:20" ht="13.5">
      <c r="K1761" s="10"/>
      <c r="T1761" s="1"/>
    </row>
    <row r="1762" spans="11:20" ht="13.5">
      <c r="K1762" s="10"/>
      <c r="T1762" s="1"/>
    </row>
    <row r="1763" spans="11:20" ht="13.5">
      <c r="K1763" s="10"/>
      <c r="T1763" s="1"/>
    </row>
    <row r="1764" spans="11:20" ht="13.5">
      <c r="K1764" s="10"/>
      <c r="T1764" s="1"/>
    </row>
    <row r="1765" spans="11:20" ht="13.5">
      <c r="K1765" s="10"/>
      <c r="T1765" s="1"/>
    </row>
    <row r="1766" spans="11:20" ht="13.5">
      <c r="K1766" s="10"/>
      <c r="T1766" s="1"/>
    </row>
    <row r="1767" spans="11:20" ht="13.5">
      <c r="K1767" s="10"/>
      <c r="T1767" s="1"/>
    </row>
    <row r="1768" spans="11:20" ht="13.5">
      <c r="K1768" s="10"/>
      <c r="T1768" s="1"/>
    </row>
    <row r="1769" spans="11:20" ht="13.5">
      <c r="K1769" s="10"/>
      <c r="T1769" s="1"/>
    </row>
    <row r="1770" spans="11:20" ht="13.5">
      <c r="K1770" s="10"/>
      <c r="T1770" s="1"/>
    </row>
    <row r="1771" spans="11:20" ht="13.5">
      <c r="K1771" s="10"/>
      <c r="T1771" s="1"/>
    </row>
    <row r="1772" spans="11:20" ht="13.5">
      <c r="K1772" s="10"/>
      <c r="T1772" s="1"/>
    </row>
    <row r="1773" spans="11:20" ht="13.5">
      <c r="K1773" s="10"/>
      <c r="T1773" s="1"/>
    </row>
    <row r="1774" spans="11:20" ht="13.5">
      <c r="K1774" s="10"/>
      <c r="T1774" s="1"/>
    </row>
    <row r="1775" spans="11:20" ht="13.5">
      <c r="K1775" s="10"/>
      <c r="T1775" s="1"/>
    </row>
    <row r="1776" spans="11:20" ht="13.5">
      <c r="K1776" s="10"/>
      <c r="T1776" s="1"/>
    </row>
    <row r="1777" spans="11:20" ht="13.5">
      <c r="K1777" s="10"/>
      <c r="T1777" s="1"/>
    </row>
    <row r="1778" spans="11:20" ht="13.5">
      <c r="K1778" s="10"/>
      <c r="T1778" s="1"/>
    </row>
    <row r="1779" spans="11:20" ht="13.5">
      <c r="K1779" s="10"/>
      <c r="T1779" s="1"/>
    </row>
    <row r="1780" spans="11:20" ht="13.5">
      <c r="K1780" s="10"/>
      <c r="T1780" s="1"/>
    </row>
    <row r="1781" spans="11:20" ht="13.5">
      <c r="K1781" s="10"/>
      <c r="T1781" s="1"/>
    </row>
    <row r="1782" spans="11:20" ht="13.5">
      <c r="K1782" s="10"/>
      <c r="T1782" s="1"/>
    </row>
    <row r="1783" spans="11:20" ht="13.5">
      <c r="K1783" s="10"/>
      <c r="T1783" s="1"/>
    </row>
    <row r="1784" spans="11:20" ht="13.5">
      <c r="K1784" s="10"/>
      <c r="T1784" s="1"/>
    </row>
    <row r="1785" spans="11:20" ht="13.5">
      <c r="K1785" s="10"/>
      <c r="T1785" s="1"/>
    </row>
    <row r="1786" spans="11:20" ht="13.5">
      <c r="K1786" s="10"/>
      <c r="T1786" s="1"/>
    </row>
    <row r="1787" spans="11:20" ht="13.5">
      <c r="K1787" s="10"/>
      <c r="T1787" s="1"/>
    </row>
    <row r="1788" spans="11:20" ht="13.5">
      <c r="K1788" s="10"/>
      <c r="T1788" s="1"/>
    </row>
    <row r="1789" spans="11:20" ht="13.5">
      <c r="K1789" s="10"/>
      <c r="T1789" s="1"/>
    </row>
    <row r="1790" spans="11:20" ht="13.5">
      <c r="K1790" s="10"/>
      <c r="T1790" s="1"/>
    </row>
    <row r="1791" spans="11:20" ht="13.5">
      <c r="K1791" s="10"/>
      <c r="T1791" s="1"/>
    </row>
    <row r="1792" spans="11:20" ht="13.5">
      <c r="K1792" s="10"/>
      <c r="T1792" s="1"/>
    </row>
    <row r="1793" spans="11:20" ht="13.5">
      <c r="K1793" s="10"/>
      <c r="T1793" s="1"/>
    </row>
    <row r="1794" spans="11:20" ht="13.5">
      <c r="K1794" s="10"/>
      <c r="T1794" s="1"/>
    </row>
    <row r="1795" spans="11:20" ht="13.5">
      <c r="K1795" s="10"/>
      <c r="T1795" s="1"/>
    </row>
    <row r="1796" spans="11:20" ht="13.5">
      <c r="K1796" s="10"/>
      <c r="T1796" s="1"/>
    </row>
    <row r="1797" spans="11:20" ht="13.5">
      <c r="K1797" s="10"/>
      <c r="T1797" s="1"/>
    </row>
    <row r="1798" spans="11:20" ht="13.5">
      <c r="K1798" s="10"/>
      <c r="T1798" s="1"/>
    </row>
    <row r="1799" spans="11:20" ht="13.5">
      <c r="K1799" s="10"/>
      <c r="T1799" s="1"/>
    </row>
    <row r="1800" spans="11:20" ht="13.5">
      <c r="K1800" s="10"/>
      <c r="T1800" s="1"/>
    </row>
    <row r="1801" spans="11:20" ht="13.5">
      <c r="K1801" s="10"/>
      <c r="T1801" s="1"/>
    </row>
    <row r="1802" spans="11:20" ht="13.5">
      <c r="K1802" s="10"/>
      <c r="T1802" s="1"/>
    </row>
    <row r="1803" spans="11:20" ht="13.5">
      <c r="K1803" s="10"/>
      <c r="T1803" s="1"/>
    </row>
    <row r="1804" spans="11:20" ht="13.5">
      <c r="K1804" s="10"/>
      <c r="T1804" s="1"/>
    </row>
    <row r="1805" spans="11:20" ht="13.5">
      <c r="K1805" s="10"/>
      <c r="T1805" s="1"/>
    </row>
    <row r="1806" spans="11:20" ht="13.5">
      <c r="K1806" s="10"/>
      <c r="T1806" s="1"/>
    </row>
    <row r="1807" spans="11:20" ht="13.5">
      <c r="K1807" s="10"/>
      <c r="T1807" s="1"/>
    </row>
    <row r="1808" spans="11:20" ht="13.5">
      <c r="K1808" s="10"/>
      <c r="T1808" s="1"/>
    </row>
    <row r="1809" spans="11:20" ht="13.5">
      <c r="K1809" s="10"/>
      <c r="T1809" s="1"/>
    </row>
    <row r="1810" spans="11:20" ht="13.5">
      <c r="K1810" s="10"/>
      <c r="T1810" s="1"/>
    </row>
    <row r="1811" spans="11:20" ht="13.5">
      <c r="K1811" s="10"/>
      <c r="T1811" s="1"/>
    </row>
    <row r="1812" spans="11:20" ht="13.5">
      <c r="K1812" s="10"/>
      <c r="T1812" s="1"/>
    </row>
    <row r="1813" spans="11:20" ht="13.5">
      <c r="K1813" s="10"/>
      <c r="T1813" s="1"/>
    </row>
    <row r="1814" spans="11:20" ht="13.5">
      <c r="K1814" s="10"/>
      <c r="T1814" s="1"/>
    </row>
    <row r="1815" spans="11:20" ht="13.5">
      <c r="K1815" s="10"/>
      <c r="T1815" s="1"/>
    </row>
    <row r="1816" spans="11:20" ht="13.5">
      <c r="K1816" s="10"/>
      <c r="T1816" s="1"/>
    </row>
    <row r="1817" spans="11:20" ht="13.5">
      <c r="K1817" s="10"/>
      <c r="T1817" s="1"/>
    </row>
    <row r="1818" spans="11:20" ht="13.5">
      <c r="K1818" s="10"/>
      <c r="T1818" s="1"/>
    </row>
    <row r="1819" spans="11:20" ht="13.5">
      <c r="K1819" s="10"/>
      <c r="T1819" s="1"/>
    </row>
    <row r="1820" spans="11:20" ht="13.5">
      <c r="K1820" s="10"/>
      <c r="T1820" s="1"/>
    </row>
    <row r="1821" spans="11:20" ht="13.5">
      <c r="K1821" s="10"/>
      <c r="T1821" s="1"/>
    </row>
    <row r="1822" spans="11:20" ht="13.5">
      <c r="K1822" s="10"/>
      <c r="T1822" s="1"/>
    </row>
    <row r="1823" spans="11:20" ht="13.5">
      <c r="K1823" s="10"/>
      <c r="T1823" s="1"/>
    </row>
    <row r="1824" spans="11:20" ht="13.5">
      <c r="K1824" s="10"/>
      <c r="T1824" s="1"/>
    </row>
    <row r="1825" spans="11:20" ht="13.5">
      <c r="K1825" s="10"/>
      <c r="T1825" s="1"/>
    </row>
    <row r="1826" spans="11:20" ht="13.5">
      <c r="K1826" s="10"/>
      <c r="T1826" s="1"/>
    </row>
    <row r="1827" spans="11:20" ht="13.5">
      <c r="K1827" s="10"/>
      <c r="T1827" s="1"/>
    </row>
    <row r="1828" spans="11:20" ht="13.5">
      <c r="K1828" s="10"/>
      <c r="T1828" s="1"/>
    </row>
    <row r="1829" spans="11:20" ht="13.5">
      <c r="K1829" s="10"/>
      <c r="T1829" s="1"/>
    </row>
    <row r="1830" spans="11:20" ht="13.5">
      <c r="K1830" s="10"/>
      <c r="T1830" s="1"/>
    </row>
    <row r="1831" spans="11:20" ht="13.5">
      <c r="K1831" s="10"/>
      <c r="T1831" s="1"/>
    </row>
    <row r="1832" spans="11:20" ht="13.5">
      <c r="K1832" s="10"/>
      <c r="T1832" s="1"/>
    </row>
    <row r="1833" spans="11:20" ht="13.5">
      <c r="K1833" s="10"/>
      <c r="T1833" s="1"/>
    </row>
    <row r="1834" spans="11:20" ht="13.5">
      <c r="K1834" s="10"/>
      <c r="T1834" s="1"/>
    </row>
    <row r="1835" spans="11:20" ht="13.5">
      <c r="K1835" s="10"/>
      <c r="T1835" s="1"/>
    </row>
    <row r="1836" spans="11:20" ht="13.5">
      <c r="K1836" s="10"/>
      <c r="T1836" s="1"/>
    </row>
    <row r="1837" spans="11:20" ht="13.5">
      <c r="K1837" s="10"/>
      <c r="T1837" s="1"/>
    </row>
    <row r="1838" spans="11:20" ht="13.5">
      <c r="K1838" s="10"/>
      <c r="T1838" s="1"/>
    </row>
    <row r="1839" spans="11:20" ht="13.5">
      <c r="K1839" s="10"/>
      <c r="T1839" s="1"/>
    </row>
    <row r="1840" spans="11:20" ht="13.5">
      <c r="K1840" s="10"/>
      <c r="T1840" s="1"/>
    </row>
    <row r="1841" spans="11:20" ht="13.5">
      <c r="K1841" s="10"/>
      <c r="T1841" s="1"/>
    </row>
    <row r="1842" spans="11:20" ht="13.5">
      <c r="K1842" s="10"/>
      <c r="T1842" s="1"/>
    </row>
    <row r="1843" spans="11:20" ht="13.5">
      <c r="K1843" s="10"/>
      <c r="T1843" s="1"/>
    </row>
    <row r="1844" spans="11:20" ht="13.5">
      <c r="K1844" s="10"/>
      <c r="T1844" s="1"/>
    </row>
    <row r="1845" spans="11:20" ht="13.5">
      <c r="K1845" s="10"/>
      <c r="T1845" s="1"/>
    </row>
    <row r="1846" spans="11:20" ht="13.5">
      <c r="K1846" s="10"/>
      <c r="T1846" s="1"/>
    </row>
    <row r="1847" spans="11:20" ht="13.5">
      <c r="K1847" s="10"/>
      <c r="T1847" s="1"/>
    </row>
    <row r="1848" spans="11:20" ht="13.5">
      <c r="K1848" s="10"/>
      <c r="T1848" s="1"/>
    </row>
    <row r="1849" spans="11:20" ht="13.5">
      <c r="K1849" s="10"/>
      <c r="T1849" s="1"/>
    </row>
    <row r="1850" spans="11:20" ht="13.5">
      <c r="K1850" s="10"/>
      <c r="T1850" s="1"/>
    </row>
    <row r="1851" spans="11:20" ht="13.5">
      <c r="K1851" s="10"/>
      <c r="T1851" s="1"/>
    </row>
    <row r="1852" spans="11:20" ht="13.5">
      <c r="K1852" s="10"/>
      <c r="T1852" s="1"/>
    </row>
    <row r="1853" spans="11:20" ht="13.5">
      <c r="K1853" s="10"/>
      <c r="T1853" s="1"/>
    </row>
    <row r="1854" spans="11:20" ht="13.5">
      <c r="K1854" s="10"/>
      <c r="T1854" s="1"/>
    </row>
    <row r="1855" spans="11:20" ht="13.5">
      <c r="K1855" s="10"/>
      <c r="T1855" s="1"/>
    </row>
    <row r="1856" spans="11:20" ht="13.5">
      <c r="K1856" s="10"/>
      <c r="T1856" s="1"/>
    </row>
    <row r="1857" spans="11:20" ht="13.5">
      <c r="K1857" s="10"/>
      <c r="T1857" s="1"/>
    </row>
    <row r="1858" spans="11:20" ht="13.5">
      <c r="K1858" s="10"/>
      <c r="T1858" s="1"/>
    </row>
    <row r="1859" spans="11:20" ht="13.5">
      <c r="K1859" s="10"/>
      <c r="T1859" s="1"/>
    </row>
    <row r="1860" spans="11:20" ht="13.5">
      <c r="K1860" s="10"/>
      <c r="T1860" s="1"/>
    </row>
    <row r="1861" spans="11:20" ht="13.5">
      <c r="K1861" s="10"/>
      <c r="T1861" s="1"/>
    </row>
    <row r="1862" spans="11:20" ht="13.5">
      <c r="K1862" s="10"/>
      <c r="T1862" s="1"/>
    </row>
    <row r="1863" spans="11:20" ht="13.5">
      <c r="K1863" s="10"/>
      <c r="T1863" s="1"/>
    </row>
    <row r="1864" spans="11:20" ht="13.5">
      <c r="K1864" s="10"/>
      <c r="T1864" s="1"/>
    </row>
    <row r="1865" spans="11:20" ht="13.5">
      <c r="K1865" s="10"/>
      <c r="T1865" s="1"/>
    </row>
    <row r="1866" spans="11:20" ht="13.5">
      <c r="K1866" s="10"/>
      <c r="T1866" s="1"/>
    </row>
    <row r="1867" spans="11:20" ht="13.5">
      <c r="K1867" s="10"/>
      <c r="T1867" s="1"/>
    </row>
    <row r="1868" spans="11:20" ht="13.5">
      <c r="K1868" s="10"/>
      <c r="T1868" s="1"/>
    </row>
    <row r="1869" spans="11:20" ht="13.5">
      <c r="K1869" s="10"/>
      <c r="T1869" s="1"/>
    </row>
    <row r="1870" spans="11:20" ht="13.5">
      <c r="K1870" s="10"/>
      <c r="T1870" s="1"/>
    </row>
    <row r="1871" spans="11:20" ht="13.5">
      <c r="K1871" s="10"/>
      <c r="T1871" s="1"/>
    </row>
    <row r="1872" spans="11:20" ht="13.5">
      <c r="K1872" s="10"/>
      <c r="T1872" s="1"/>
    </row>
    <row r="1873" spans="11:20" ht="13.5">
      <c r="K1873" s="10"/>
      <c r="T1873" s="1"/>
    </row>
    <row r="1874" spans="11:20" ht="13.5">
      <c r="K1874" s="10"/>
      <c r="T1874" s="1"/>
    </row>
    <row r="1875" spans="11:20" ht="13.5">
      <c r="K1875" s="10"/>
      <c r="T1875" s="1"/>
    </row>
    <row r="1876" spans="11:20" ht="13.5">
      <c r="K1876" s="10"/>
      <c r="T1876" s="1"/>
    </row>
    <row r="1877" spans="11:20" ht="13.5">
      <c r="K1877" s="10"/>
      <c r="T1877" s="1"/>
    </row>
    <row r="1878" spans="11:20" ht="13.5">
      <c r="K1878" s="10"/>
      <c r="T1878" s="1"/>
    </row>
    <row r="1879" spans="11:20" ht="13.5">
      <c r="K1879" s="10"/>
      <c r="T1879" s="1"/>
    </row>
    <row r="1880" spans="11:20" ht="13.5">
      <c r="K1880" s="10"/>
      <c r="T1880" s="1"/>
    </row>
    <row r="1881" spans="11:20" ht="13.5">
      <c r="K1881" s="10"/>
      <c r="T1881" s="1"/>
    </row>
    <row r="1882" spans="11:20" ht="13.5">
      <c r="K1882" s="10"/>
      <c r="T1882" s="1"/>
    </row>
    <row r="1883" spans="11:20" ht="13.5">
      <c r="K1883" s="10"/>
      <c r="T1883" s="1"/>
    </row>
    <row r="1884" spans="11:20" ht="13.5">
      <c r="K1884" s="10"/>
      <c r="T1884" s="1"/>
    </row>
    <row r="1885" spans="11:20" ht="13.5">
      <c r="K1885" s="10"/>
      <c r="T1885" s="1"/>
    </row>
    <row r="1886" spans="11:20" ht="13.5">
      <c r="K1886" s="10"/>
      <c r="T1886" s="1"/>
    </row>
    <row r="1887" spans="11:20" ht="13.5">
      <c r="K1887" s="10"/>
      <c r="T1887" s="1"/>
    </row>
    <row r="1888" spans="11:20" ht="13.5">
      <c r="K1888" s="10"/>
      <c r="T1888" s="1"/>
    </row>
    <row r="1889" spans="11:20" ht="13.5">
      <c r="K1889" s="10"/>
      <c r="T1889" s="1"/>
    </row>
    <row r="1890" spans="11:20" ht="13.5">
      <c r="K1890" s="10"/>
      <c r="T1890" s="1"/>
    </row>
    <row r="1891" spans="11:20" ht="13.5">
      <c r="K1891" s="10"/>
      <c r="T1891" s="1"/>
    </row>
    <row r="1892" spans="11:20" ht="13.5">
      <c r="K1892" s="10"/>
      <c r="T1892" s="1"/>
    </row>
    <row r="1893" spans="11:20" ht="13.5">
      <c r="K1893" s="10"/>
      <c r="T1893" s="1"/>
    </row>
    <row r="1894" spans="11:20" ht="13.5">
      <c r="K1894" s="10"/>
      <c r="T1894" s="1"/>
    </row>
    <row r="1895" spans="11:20" ht="13.5">
      <c r="K1895" s="10"/>
      <c r="T1895" s="1"/>
    </row>
    <row r="1896" spans="11:20" ht="13.5">
      <c r="K1896" s="10"/>
      <c r="T1896" s="1"/>
    </row>
    <row r="1897" spans="11:20" ht="13.5">
      <c r="K1897" s="10"/>
      <c r="T1897" s="1"/>
    </row>
    <row r="1898" spans="11:20" ht="13.5">
      <c r="K1898" s="10"/>
      <c r="T1898" s="1"/>
    </row>
    <row r="1899" spans="11:20" ht="13.5">
      <c r="K1899" s="10"/>
      <c r="T1899" s="1"/>
    </row>
    <row r="1900" spans="11:20" ht="13.5">
      <c r="K1900" s="10"/>
      <c r="T1900" s="1"/>
    </row>
    <row r="1901" spans="11:20" ht="13.5">
      <c r="K1901" s="10"/>
      <c r="T1901" s="1"/>
    </row>
    <row r="1902" spans="11:20" ht="13.5">
      <c r="K1902" s="10"/>
      <c r="T1902" s="1"/>
    </row>
    <row r="1903" spans="11:20" ht="13.5">
      <c r="K1903" s="10"/>
      <c r="T1903" s="1"/>
    </row>
    <row r="1904" spans="11:20" ht="13.5">
      <c r="K1904" s="10"/>
      <c r="T1904" s="1"/>
    </row>
    <row r="1905" spans="11:20" ht="13.5">
      <c r="K1905" s="10"/>
      <c r="T1905" s="1"/>
    </row>
    <row r="1906" spans="11:20" ht="13.5">
      <c r="K1906" s="10"/>
      <c r="T1906" s="1"/>
    </row>
    <row r="1907" spans="11:20" ht="13.5">
      <c r="K1907" s="10"/>
      <c r="T1907" s="1"/>
    </row>
    <row r="1908" spans="11:20" ht="13.5">
      <c r="K1908" s="10"/>
      <c r="T1908" s="1"/>
    </row>
    <row r="1909" spans="11:20" ht="13.5">
      <c r="K1909" s="10"/>
      <c r="T1909" s="1"/>
    </row>
    <row r="1910" spans="11:20" ht="13.5">
      <c r="K1910" s="10"/>
      <c r="T1910" s="1"/>
    </row>
    <row r="1911" spans="11:20" ht="13.5">
      <c r="K1911" s="10"/>
      <c r="T1911" s="1"/>
    </row>
    <row r="1912" spans="11:20" ht="13.5">
      <c r="K1912" s="10"/>
      <c r="T1912" s="1"/>
    </row>
    <row r="1913" spans="11:20" ht="13.5">
      <c r="K1913" s="10"/>
      <c r="T1913" s="1"/>
    </row>
    <row r="1914" spans="11:20" ht="13.5">
      <c r="K1914" s="10"/>
      <c r="T1914" s="1"/>
    </row>
    <row r="1915" spans="11:20" ht="13.5">
      <c r="K1915" s="10"/>
      <c r="T1915" s="1"/>
    </row>
    <row r="1916" spans="11:20" ht="13.5">
      <c r="K1916" s="10"/>
      <c r="T1916" s="1"/>
    </row>
    <row r="1917" spans="11:20" ht="13.5">
      <c r="K1917" s="10"/>
      <c r="T1917" s="1"/>
    </row>
    <row r="1918" spans="11:20" ht="13.5">
      <c r="K1918" s="10"/>
      <c r="T1918" s="1"/>
    </row>
    <row r="1919" spans="11:20" ht="13.5">
      <c r="K1919" s="10"/>
      <c r="T1919" s="1"/>
    </row>
    <row r="1920" spans="11:20" ht="13.5">
      <c r="K1920" s="10"/>
      <c r="T1920" s="1"/>
    </row>
    <row r="1921" spans="11:20" ht="13.5">
      <c r="K1921" s="10"/>
      <c r="T1921" s="1"/>
    </row>
    <row r="1922" spans="11:20" ht="13.5">
      <c r="K1922" s="10"/>
      <c r="T1922" s="1"/>
    </row>
    <row r="1923" spans="11:20" ht="13.5">
      <c r="K1923" s="10"/>
      <c r="T1923" s="1"/>
    </row>
    <row r="1924" spans="11:20" ht="13.5">
      <c r="K1924" s="10"/>
      <c r="T1924" s="1"/>
    </row>
    <row r="1925" spans="11:20" ht="13.5">
      <c r="K1925" s="10"/>
      <c r="T1925" s="1"/>
    </row>
    <row r="1926" spans="11:20" ht="13.5">
      <c r="K1926" s="10"/>
      <c r="T1926" s="1"/>
    </row>
    <row r="1927" spans="11:20" ht="13.5">
      <c r="K1927" s="10"/>
      <c r="T1927" s="1"/>
    </row>
    <row r="1928" spans="11:20" ht="13.5">
      <c r="K1928" s="10"/>
      <c r="T1928" s="1"/>
    </row>
    <row r="1929" spans="11:20" ht="13.5">
      <c r="K1929" s="10"/>
      <c r="T1929" s="1"/>
    </row>
    <row r="1930" spans="11:20" ht="13.5">
      <c r="K1930" s="10"/>
      <c r="T1930" s="1"/>
    </row>
    <row r="1931" spans="11:20" ht="13.5">
      <c r="K1931" s="10"/>
      <c r="T1931" s="1"/>
    </row>
    <row r="1932" spans="11:20" ht="13.5">
      <c r="K1932" s="10"/>
      <c r="T1932" s="1"/>
    </row>
    <row r="1933" spans="11:20" ht="13.5">
      <c r="K1933" s="10"/>
      <c r="T1933" s="1"/>
    </row>
    <row r="1934" spans="11:20" ht="13.5">
      <c r="K1934" s="10"/>
      <c r="T1934" s="1"/>
    </row>
    <row r="1935" spans="11:20" ht="13.5">
      <c r="K1935" s="10"/>
      <c r="T1935" s="1"/>
    </row>
    <row r="1936" spans="11:20" ht="13.5">
      <c r="K1936" s="10"/>
      <c r="T1936" s="1"/>
    </row>
    <row r="1937" spans="11:20" ht="13.5">
      <c r="K1937" s="10"/>
      <c r="T1937" s="1"/>
    </row>
    <row r="1938" spans="11:20" ht="13.5">
      <c r="K1938" s="10"/>
      <c r="T1938" s="1"/>
    </row>
    <row r="1939" spans="11:20" ht="13.5">
      <c r="K1939" s="10"/>
      <c r="T1939" s="1"/>
    </row>
    <row r="1940" spans="11:20" ht="13.5">
      <c r="K1940" s="10"/>
      <c r="T1940" s="1"/>
    </row>
    <row r="1941" spans="11:20" ht="13.5">
      <c r="K1941" s="10"/>
      <c r="T1941" s="1"/>
    </row>
    <row r="1942" spans="11:20" ht="13.5">
      <c r="K1942" s="10"/>
      <c r="T1942" s="1"/>
    </row>
    <row r="1943" spans="11:20" ht="13.5">
      <c r="K1943" s="10"/>
      <c r="T1943" s="1"/>
    </row>
    <row r="1944" spans="11:20" ht="13.5">
      <c r="K1944" s="10"/>
      <c r="T1944" s="1"/>
    </row>
    <row r="1945" spans="11:20" ht="13.5">
      <c r="K1945" s="10"/>
      <c r="T1945" s="1"/>
    </row>
    <row r="1946" spans="11:20" ht="13.5">
      <c r="K1946" s="10"/>
      <c r="T1946" s="1"/>
    </row>
    <row r="1947" spans="11:20" ht="13.5">
      <c r="K1947" s="10"/>
      <c r="T1947" s="1"/>
    </row>
    <row r="1948" spans="11:20" ht="13.5">
      <c r="K1948" s="10"/>
      <c r="T1948" s="1"/>
    </row>
    <row r="1949" spans="11:20" ht="13.5">
      <c r="K1949" s="10"/>
      <c r="T1949" s="1"/>
    </row>
    <row r="1950" spans="11:20" ht="13.5">
      <c r="K1950" s="10"/>
      <c r="T1950" s="1"/>
    </row>
    <row r="1951" spans="11:20" ht="13.5">
      <c r="K1951" s="10"/>
      <c r="T1951" s="1"/>
    </row>
    <row r="1952" spans="11:20" ht="13.5">
      <c r="K1952" s="10"/>
      <c r="T1952" s="1"/>
    </row>
    <row r="1953" spans="11:20" ht="13.5">
      <c r="K1953" s="10"/>
      <c r="T1953" s="1"/>
    </row>
    <row r="1954" spans="11:20" ht="13.5">
      <c r="K1954" s="10"/>
      <c r="T1954" s="1"/>
    </row>
    <row r="1955" spans="11:20" ht="13.5">
      <c r="K1955" s="10"/>
      <c r="T1955" s="1"/>
    </row>
    <row r="1956" spans="11:20" ht="13.5">
      <c r="K1956" s="10"/>
      <c r="T1956" s="1"/>
    </row>
    <row r="1957" spans="11:20" ht="13.5">
      <c r="K1957" s="10"/>
      <c r="T1957" s="1"/>
    </row>
    <row r="1958" spans="11:20" ht="13.5">
      <c r="K1958" s="10"/>
      <c r="T1958" s="1"/>
    </row>
    <row r="1959" spans="11:20" ht="13.5">
      <c r="K1959" s="10"/>
      <c r="T1959" s="1"/>
    </row>
    <row r="1960" spans="11:20" ht="13.5">
      <c r="K1960" s="10"/>
      <c r="T1960" s="1"/>
    </row>
    <row r="1961" spans="11:20" ht="13.5">
      <c r="K1961" s="10"/>
      <c r="T1961" s="1"/>
    </row>
    <row r="1962" spans="11:20" ht="13.5">
      <c r="K1962" s="10"/>
      <c r="T1962" s="1"/>
    </row>
    <row r="1963" spans="11:20" ht="13.5">
      <c r="K1963" s="10"/>
      <c r="T1963" s="1"/>
    </row>
    <row r="1964" spans="11:20" ht="13.5">
      <c r="K1964" s="10"/>
      <c r="T1964" s="1"/>
    </row>
    <row r="1965" spans="11:20" ht="13.5">
      <c r="K1965" s="10"/>
      <c r="T1965" s="1"/>
    </row>
    <row r="1966" spans="11:20" ht="13.5">
      <c r="K1966" s="10"/>
      <c r="T1966" s="1"/>
    </row>
    <row r="1967" spans="11:20" ht="13.5">
      <c r="K1967" s="10"/>
      <c r="T1967" s="1"/>
    </row>
    <row r="1968" spans="11:20" ht="13.5">
      <c r="K1968" s="10"/>
      <c r="T1968" s="1"/>
    </row>
    <row r="1969" spans="11:20" ht="13.5">
      <c r="K1969" s="10"/>
      <c r="T1969" s="1"/>
    </row>
    <row r="1970" spans="11:20" ht="13.5">
      <c r="K1970" s="10"/>
      <c r="T1970" s="1"/>
    </row>
    <row r="1971" spans="11:20" ht="13.5">
      <c r="K1971" s="10"/>
      <c r="T1971" s="1"/>
    </row>
    <row r="1972" spans="11:20" ht="13.5">
      <c r="K1972" s="10"/>
      <c r="T1972" s="1"/>
    </row>
    <row r="1973" spans="11:20" ht="13.5">
      <c r="K1973" s="10"/>
      <c r="T1973" s="1"/>
    </row>
    <row r="1974" spans="11:20" ht="13.5">
      <c r="K1974" s="10"/>
      <c r="T1974" s="1"/>
    </row>
    <row r="1975" spans="11:20" ht="13.5">
      <c r="K1975" s="10"/>
      <c r="T1975" s="1"/>
    </row>
    <row r="1976" spans="11:20" ht="13.5">
      <c r="K1976" s="10"/>
      <c r="T1976" s="1"/>
    </row>
    <row r="1977" spans="11:20" ht="13.5">
      <c r="K1977" s="10"/>
      <c r="T1977" s="1"/>
    </row>
    <row r="1978" spans="11:20" ht="13.5">
      <c r="K1978" s="10"/>
      <c r="T1978" s="1"/>
    </row>
    <row r="1979" spans="11:20" ht="13.5">
      <c r="K1979" s="10"/>
      <c r="T1979" s="1"/>
    </row>
    <row r="1980" spans="11:20" ht="13.5">
      <c r="K1980" s="10"/>
      <c r="T1980" s="1"/>
    </row>
    <row r="1981" spans="11:20" ht="13.5">
      <c r="K1981" s="10"/>
      <c r="T1981" s="1"/>
    </row>
    <row r="1982" spans="11:20" ht="13.5">
      <c r="K1982" s="10"/>
      <c r="T1982" s="1"/>
    </row>
    <row r="1983" spans="11:20" ht="13.5">
      <c r="K1983" s="10"/>
      <c r="T1983" s="1"/>
    </row>
    <row r="1984" spans="11:20" ht="13.5">
      <c r="K1984" s="10"/>
      <c r="T1984" s="1"/>
    </row>
    <row r="1985" spans="11:20" ht="13.5">
      <c r="K1985" s="10"/>
      <c r="T1985" s="1"/>
    </row>
    <row r="1986" spans="11:20" ht="13.5">
      <c r="K1986" s="10"/>
      <c r="T1986" s="1"/>
    </row>
    <row r="1987" spans="11:20" ht="13.5">
      <c r="K1987" s="10"/>
      <c r="T1987" s="1"/>
    </row>
    <row r="1988" spans="11:20" ht="13.5">
      <c r="K1988" s="10"/>
      <c r="T1988" s="1"/>
    </row>
    <row r="1989" spans="11:20" ht="13.5">
      <c r="K1989" s="10"/>
      <c r="T1989" s="1"/>
    </row>
    <row r="1990" spans="11:20" ht="13.5">
      <c r="K1990" s="10"/>
      <c r="T1990" s="1"/>
    </row>
    <row r="1991" spans="11:20" ht="13.5">
      <c r="K1991" s="10"/>
      <c r="T1991" s="1"/>
    </row>
    <row r="1992" spans="11:20" ht="13.5">
      <c r="K1992" s="10"/>
      <c r="T1992" s="1"/>
    </row>
    <row r="1993" spans="11:20" ht="13.5">
      <c r="K1993" s="10"/>
      <c r="T1993" s="1"/>
    </row>
    <row r="1994" spans="11:20" ht="13.5">
      <c r="K1994" s="10"/>
      <c r="T1994" s="1"/>
    </row>
    <row r="1995" spans="11:20" ht="13.5">
      <c r="K1995" s="10"/>
      <c r="T1995" s="1"/>
    </row>
    <row r="1996" spans="11:20" ht="13.5">
      <c r="K1996" s="10"/>
      <c r="T1996" s="1"/>
    </row>
    <row r="1997" spans="11:20" ht="13.5">
      <c r="K1997" s="10"/>
      <c r="T1997" s="1"/>
    </row>
    <row r="1998" spans="11:20" ht="13.5">
      <c r="K1998" s="10"/>
      <c r="T1998" s="1"/>
    </row>
    <row r="1999" spans="11:20" ht="13.5">
      <c r="K1999" s="10"/>
      <c r="T1999" s="1"/>
    </row>
    <row r="2000" spans="11:20" ht="13.5">
      <c r="K2000" s="10"/>
      <c r="T2000" s="1"/>
    </row>
    <row r="2001" spans="11:20" ht="13.5">
      <c r="K2001" s="10"/>
      <c r="T2001" s="1"/>
    </row>
    <row r="2002" spans="11:20" ht="13.5">
      <c r="K2002" s="10"/>
      <c r="T2002" s="1"/>
    </row>
    <row r="2003" spans="11:20" ht="13.5">
      <c r="K2003" s="10"/>
      <c r="T2003" s="1"/>
    </row>
    <row r="2004" spans="11:20" ht="13.5">
      <c r="K2004" s="10"/>
      <c r="T2004" s="1"/>
    </row>
    <row r="2005" spans="11:20" ht="13.5">
      <c r="K2005" s="10"/>
      <c r="T2005" s="1"/>
    </row>
    <row r="2006" spans="11:20" ht="13.5">
      <c r="K2006" s="10"/>
      <c r="T2006" s="1"/>
    </row>
    <row r="2007" spans="11:20" ht="13.5">
      <c r="K2007" s="10"/>
      <c r="T2007" s="1"/>
    </row>
    <row r="2008" spans="11:20" ht="13.5">
      <c r="K2008" s="10"/>
      <c r="T2008" s="1"/>
    </row>
    <row r="2009" spans="11:20" ht="13.5">
      <c r="K2009" s="10"/>
      <c r="T2009" s="1"/>
    </row>
    <row r="2010" spans="11:20" ht="13.5">
      <c r="K2010" s="10"/>
      <c r="T2010" s="1"/>
    </row>
    <row r="2011" spans="11:20" ht="13.5">
      <c r="K2011" s="10"/>
      <c r="T2011" s="1"/>
    </row>
    <row r="2012" spans="11:20" ht="13.5">
      <c r="K2012" s="10"/>
      <c r="T2012" s="1"/>
    </row>
    <row r="2013" spans="11:20" ht="13.5">
      <c r="K2013" s="10"/>
      <c r="T2013" s="1"/>
    </row>
    <row r="2014" spans="11:20" ht="13.5">
      <c r="K2014" s="10"/>
      <c r="T2014" s="1"/>
    </row>
    <row r="2015" spans="11:20" ht="13.5">
      <c r="K2015" s="10"/>
      <c r="T2015" s="1"/>
    </row>
    <row r="2016" spans="11:20" ht="13.5">
      <c r="K2016" s="10"/>
      <c r="T2016" s="1"/>
    </row>
    <row r="2017" spans="11:20" ht="13.5">
      <c r="K2017" s="10"/>
      <c r="T2017" s="1"/>
    </row>
    <row r="2018" spans="11:20" ht="13.5">
      <c r="K2018" s="10"/>
      <c r="T2018" s="1"/>
    </row>
    <row r="2019" spans="11:20" ht="13.5">
      <c r="K2019" s="10"/>
      <c r="T2019" s="1"/>
    </row>
    <row r="2020" spans="11:20" ht="13.5">
      <c r="K2020" s="10"/>
      <c r="T2020" s="1"/>
    </row>
    <row r="2021" spans="11:20" ht="13.5">
      <c r="K2021" s="10"/>
      <c r="T2021" s="1"/>
    </row>
    <row r="2022" spans="11:20" ht="13.5">
      <c r="K2022" s="10"/>
      <c r="T2022" s="1"/>
    </row>
    <row r="2023" spans="11:20" ht="13.5">
      <c r="K2023" s="10"/>
      <c r="T2023" s="1"/>
    </row>
    <row r="2024" spans="11:20" ht="13.5">
      <c r="K2024" s="10"/>
      <c r="T2024" s="1"/>
    </row>
    <row r="2025" spans="11:20" ht="13.5">
      <c r="K2025" s="10"/>
      <c r="T2025" s="1"/>
    </row>
    <row r="2026" spans="11:20" ht="13.5">
      <c r="K2026" s="10"/>
      <c r="T2026" s="1"/>
    </row>
    <row r="2027" spans="11:20" ht="13.5">
      <c r="K2027" s="10"/>
      <c r="T2027" s="1"/>
    </row>
    <row r="2028" spans="11:20" ht="13.5">
      <c r="K2028" s="10"/>
      <c r="T2028" s="1"/>
    </row>
    <row r="2029" spans="11:20" ht="13.5">
      <c r="K2029" s="10"/>
      <c r="T2029" s="1"/>
    </row>
    <row r="2030" spans="11:20" ht="13.5">
      <c r="K2030" s="10"/>
      <c r="T2030" s="1"/>
    </row>
    <row r="2031" spans="11:20" ht="13.5">
      <c r="K2031" s="10"/>
      <c r="T2031" s="1"/>
    </row>
    <row r="2032" spans="11:20" ht="13.5">
      <c r="K2032" s="10"/>
      <c r="T2032" s="1"/>
    </row>
    <row r="2033" spans="11:20" ht="13.5">
      <c r="K2033" s="10"/>
      <c r="T2033" s="1"/>
    </row>
    <row r="2034" spans="11:20" ht="13.5">
      <c r="K2034" s="10"/>
      <c r="T2034" s="1"/>
    </row>
    <row r="2035" spans="11:20" ht="13.5">
      <c r="K2035" s="10"/>
      <c r="T2035" s="1"/>
    </row>
    <row r="2036" spans="11:20" ht="13.5">
      <c r="K2036" s="10"/>
      <c r="T2036" s="1"/>
    </row>
    <row r="2037" spans="11:20" ht="13.5">
      <c r="K2037" s="10"/>
      <c r="T2037" s="1"/>
    </row>
    <row r="2038" spans="11:20" ht="13.5">
      <c r="K2038" s="10"/>
      <c r="T2038" s="1"/>
    </row>
    <row r="2039" spans="11:20" ht="13.5">
      <c r="K2039" s="10"/>
      <c r="T2039" s="1"/>
    </row>
    <row r="2040" spans="11:20" ht="13.5">
      <c r="K2040" s="10"/>
      <c r="T2040" s="1"/>
    </row>
    <row r="2041" spans="11:20" ht="13.5">
      <c r="K2041" s="10"/>
      <c r="T2041" s="1"/>
    </row>
    <row r="2042" spans="11:20" ht="13.5">
      <c r="K2042" s="10"/>
      <c r="T2042" s="1"/>
    </row>
    <row r="2043" spans="11:20" ht="13.5">
      <c r="K2043" s="10"/>
      <c r="T2043" s="1"/>
    </row>
    <row r="2044" spans="11:20" ht="13.5">
      <c r="K2044" s="10"/>
      <c r="T2044" s="1"/>
    </row>
    <row r="2045" spans="11:20" ht="13.5">
      <c r="K2045" s="10"/>
      <c r="T2045" s="1"/>
    </row>
    <row r="2046" spans="11:20" ht="13.5">
      <c r="K2046" s="10"/>
      <c r="T2046" s="1"/>
    </row>
    <row r="2047" spans="11:20" ht="13.5">
      <c r="K2047" s="10"/>
      <c r="T2047" s="1"/>
    </row>
    <row r="2048" spans="11:20" ht="13.5">
      <c r="K2048" s="10"/>
      <c r="T2048" s="1"/>
    </row>
    <row r="2049" spans="11:20" ht="13.5">
      <c r="K2049" s="10"/>
      <c r="T2049" s="1"/>
    </row>
    <row r="2050" spans="11:20" ht="13.5">
      <c r="K2050" s="10"/>
      <c r="T2050" s="1"/>
    </row>
    <row r="2051" spans="11:20" ht="13.5">
      <c r="K2051" s="10"/>
      <c r="T2051" s="1"/>
    </row>
    <row r="2052" spans="11:20" ht="13.5">
      <c r="K2052" s="10"/>
      <c r="T2052" s="1"/>
    </row>
    <row r="2053" spans="11:20" ht="13.5">
      <c r="K2053" s="10"/>
      <c r="T2053" s="1"/>
    </row>
    <row r="2054" spans="11:20" ht="13.5">
      <c r="K2054" s="10"/>
      <c r="T2054" s="1"/>
    </row>
    <row r="2055" spans="11:20" ht="13.5">
      <c r="K2055" s="10"/>
      <c r="T2055" s="1"/>
    </row>
    <row r="2056" spans="11:20" ht="13.5">
      <c r="K2056" s="10"/>
      <c r="T2056" s="1"/>
    </row>
    <row r="2057" spans="11:20" ht="13.5">
      <c r="K2057" s="10"/>
      <c r="T2057" s="1"/>
    </row>
    <row r="2058" spans="11:20" ht="13.5">
      <c r="K2058" s="10"/>
      <c r="T2058" s="1"/>
    </row>
    <row r="2059" spans="11:20" ht="13.5">
      <c r="K2059" s="10"/>
      <c r="T2059" s="1"/>
    </row>
    <row r="2060" spans="11:20" ht="13.5">
      <c r="K2060" s="10"/>
      <c r="T2060" s="1"/>
    </row>
    <row r="2061" spans="11:20" ht="13.5">
      <c r="K2061" s="10"/>
      <c r="T2061" s="1"/>
    </row>
    <row r="2062" spans="11:20" ht="13.5">
      <c r="K2062" s="10"/>
      <c r="T2062" s="1"/>
    </row>
    <row r="2063" spans="11:20" ht="13.5">
      <c r="K2063" s="10"/>
      <c r="T2063" s="1"/>
    </row>
    <row r="2064" spans="11:20" ht="13.5">
      <c r="K2064" s="10"/>
      <c r="T2064" s="1"/>
    </row>
    <row r="2065" spans="11:20" ht="13.5">
      <c r="K2065" s="10"/>
      <c r="T2065" s="1"/>
    </row>
    <row r="2066" spans="11:20" ht="13.5">
      <c r="K2066" s="10"/>
      <c r="T2066" s="1"/>
    </row>
    <row r="2067" spans="11:20" ht="13.5">
      <c r="K2067" s="10"/>
      <c r="T2067" s="1"/>
    </row>
    <row r="2068" spans="11:20" ht="13.5">
      <c r="K2068" s="10"/>
      <c r="T2068" s="1"/>
    </row>
    <row r="2069" spans="11:20" ht="13.5">
      <c r="K2069" s="10"/>
      <c r="T2069" s="1"/>
    </row>
    <row r="2070" spans="11:20" ht="13.5">
      <c r="K2070" s="10"/>
      <c r="T2070" s="1"/>
    </row>
    <row r="2071" spans="11:20" ht="13.5">
      <c r="K2071" s="10"/>
      <c r="T2071" s="1"/>
    </row>
    <row r="2072" spans="11:20" ht="13.5">
      <c r="K2072" s="10"/>
      <c r="T2072" s="1"/>
    </row>
    <row r="2073" spans="11:20" ht="13.5">
      <c r="K2073" s="10"/>
      <c r="T2073" s="1"/>
    </row>
    <row r="2074" spans="11:20" ht="13.5">
      <c r="K2074" s="10"/>
      <c r="T2074" s="1"/>
    </row>
    <row r="2075" spans="11:20" ht="13.5">
      <c r="K2075" s="10"/>
      <c r="T2075" s="1"/>
    </row>
    <row r="2076" spans="11:20" ht="13.5">
      <c r="K2076" s="10"/>
      <c r="T2076" s="1"/>
    </row>
    <row r="2077" spans="11:20" ht="13.5">
      <c r="K2077" s="10"/>
      <c r="T2077" s="1"/>
    </row>
    <row r="2078" spans="11:20" ht="13.5">
      <c r="K2078" s="10"/>
      <c r="T2078" s="1"/>
    </row>
    <row r="2079" spans="11:20" ht="13.5">
      <c r="K2079" s="10"/>
      <c r="T2079" s="1"/>
    </row>
    <row r="2080" spans="11:20" ht="13.5">
      <c r="K2080" s="10"/>
      <c r="T2080" s="1"/>
    </row>
    <row r="2081" spans="11:20" ht="13.5">
      <c r="K2081" s="10"/>
      <c r="T2081" s="1"/>
    </row>
    <row r="2082" spans="11:20" ht="13.5">
      <c r="K2082" s="10"/>
      <c r="T2082" s="1"/>
    </row>
    <row r="2083" spans="11:20" ht="13.5">
      <c r="K2083" s="10"/>
      <c r="T2083" s="1"/>
    </row>
    <row r="2084" spans="11:20" ht="13.5">
      <c r="K2084" s="10"/>
      <c r="T2084" s="1"/>
    </row>
    <row r="2085" spans="11:20" ht="13.5">
      <c r="K2085" s="10"/>
      <c r="T2085" s="1"/>
    </row>
    <row r="2086" spans="11:20" ht="13.5">
      <c r="K2086" s="10"/>
      <c r="T2086" s="1"/>
    </row>
    <row r="2087" spans="11:20" ht="13.5">
      <c r="K2087" s="10"/>
      <c r="T2087" s="1"/>
    </row>
    <row r="2088" spans="11:20" ht="13.5">
      <c r="K2088" s="10"/>
      <c r="T2088" s="1"/>
    </row>
    <row r="2089" spans="11:20" ht="13.5">
      <c r="K2089" s="10"/>
      <c r="T2089" s="1"/>
    </row>
    <row r="2090" spans="11:20" ht="13.5">
      <c r="K2090" s="10"/>
      <c r="T2090" s="1"/>
    </row>
    <row r="2091" spans="11:20" ht="13.5">
      <c r="K2091" s="10"/>
      <c r="T2091" s="1"/>
    </row>
    <row r="2092" spans="11:20" ht="13.5">
      <c r="K2092" s="10"/>
      <c r="T2092" s="1"/>
    </row>
    <row r="2093" spans="11:20" ht="13.5">
      <c r="K2093" s="10"/>
      <c r="T2093" s="1"/>
    </row>
    <row r="2094" spans="11:20" ht="13.5">
      <c r="K2094" s="10"/>
      <c r="T2094" s="1"/>
    </row>
    <row r="2095" spans="11:20" ht="13.5">
      <c r="K2095" s="10"/>
      <c r="T2095" s="1"/>
    </row>
    <row r="2096" spans="11:20" ht="13.5">
      <c r="K2096" s="10"/>
      <c r="T2096" s="1"/>
    </row>
    <row r="2097" spans="11:20" ht="13.5">
      <c r="K2097" s="10"/>
      <c r="T2097" s="1"/>
    </row>
    <row r="2098" spans="11:20" ht="13.5">
      <c r="K2098" s="10"/>
      <c r="T2098" s="1"/>
    </row>
    <row r="2099" spans="11:20" ht="13.5">
      <c r="K2099" s="10"/>
      <c r="T2099" s="1"/>
    </row>
    <row r="2100" spans="11:20" ht="13.5">
      <c r="K2100" s="10"/>
      <c r="T2100" s="1"/>
    </row>
    <row r="2101" spans="11:20" ht="13.5">
      <c r="K2101" s="10"/>
      <c r="T2101" s="1"/>
    </row>
    <row r="2102" spans="11:20" ht="13.5">
      <c r="K2102" s="10"/>
      <c r="T2102" s="1"/>
    </row>
    <row r="2103" spans="11:20" ht="13.5">
      <c r="K2103" s="10"/>
      <c r="T2103" s="1"/>
    </row>
    <row r="2104" spans="11:20" ht="13.5">
      <c r="K2104" s="10"/>
      <c r="T2104" s="1"/>
    </row>
    <row r="2105" spans="11:20" ht="13.5">
      <c r="K2105" s="10"/>
      <c r="T2105" s="1"/>
    </row>
    <row r="2106" spans="11:20" ht="13.5">
      <c r="K2106" s="10"/>
      <c r="T2106" s="1"/>
    </row>
    <row r="2107" spans="11:20" ht="13.5">
      <c r="K2107" s="10"/>
      <c r="T2107" s="1"/>
    </row>
    <row r="2108" spans="11:20" ht="13.5">
      <c r="K2108" s="10"/>
      <c r="T2108" s="1"/>
    </row>
    <row r="2109" spans="11:20" ht="13.5">
      <c r="K2109" s="10"/>
      <c r="T2109" s="1"/>
    </row>
    <row r="2110" spans="11:20" ht="13.5">
      <c r="K2110" s="10"/>
      <c r="T2110" s="1"/>
    </row>
    <row r="2111" spans="11:20" ht="13.5">
      <c r="K2111" s="10"/>
      <c r="T2111" s="1"/>
    </row>
    <row r="2112" spans="11:20" ht="13.5">
      <c r="K2112" s="10"/>
      <c r="T2112" s="1"/>
    </row>
    <row r="2113" spans="11:20" ht="13.5">
      <c r="K2113" s="10"/>
      <c r="T2113" s="1"/>
    </row>
    <row r="2114" spans="11:20" ht="13.5">
      <c r="K2114" s="10"/>
      <c r="T2114" s="1"/>
    </row>
    <row r="2115" spans="11:20" ht="13.5">
      <c r="K2115" s="10"/>
      <c r="T2115" s="1"/>
    </row>
    <row r="2116" spans="11:20" ht="13.5">
      <c r="K2116" s="10"/>
      <c r="T2116" s="1"/>
    </row>
    <row r="2117" spans="11:20" ht="13.5">
      <c r="K2117" s="10"/>
      <c r="T2117" s="1"/>
    </row>
    <row r="2118" spans="11:20" ht="13.5">
      <c r="K2118" s="10"/>
      <c r="T2118" s="1"/>
    </row>
    <row r="2119" spans="11:20" ht="13.5">
      <c r="K2119" s="10"/>
      <c r="T2119" s="1"/>
    </row>
    <row r="2120" spans="11:20" ht="13.5">
      <c r="K2120" s="10"/>
      <c r="T2120" s="1"/>
    </row>
    <row r="2121" spans="11:20" ht="13.5">
      <c r="K2121" s="10"/>
      <c r="T2121" s="1"/>
    </row>
    <row r="2122" spans="11:20" ht="13.5">
      <c r="K2122" s="10"/>
      <c r="T2122" s="1"/>
    </row>
    <row r="2123" spans="11:20" ht="13.5">
      <c r="K2123" s="10"/>
      <c r="T2123" s="1"/>
    </row>
    <row r="2124" spans="11:20" ht="13.5">
      <c r="K2124" s="10"/>
      <c r="T2124" s="1"/>
    </row>
    <row r="2125" spans="11:20" ht="13.5">
      <c r="K2125" s="10"/>
      <c r="T2125" s="1"/>
    </row>
    <row r="2126" spans="11:20" ht="13.5">
      <c r="K2126" s="10"/>
      <c r="T2126" s="1"/>
    </row>
    <row r="2127" spans="11:20" ht="13.5">
      <c r="K2127" s="10"/>
      <c r="T2127" s="1"/>
    </row>
    <row r="2128" spans="11:20" ht="13.5">
      <c r="K2128" s="10"/>
      <c r="T2128" s="1"/>
    </row>
    <row r="2129" spans="11:20" ht="13.5">
      <c r="K2129" s="10"/>
      <c r="T2129" s="1"/>
    </row>
    <row r="2130" spans="11:20" ht="13.5">
      <c r="K2130" s="10"/>
      <c r="T2130" s="1"/>
    </row>
    <row r="2131" spans="11:20" ht="13.5">
      <c r="K2131" s="10"/>
      <c r="T2131" s="1"/>
    </row>
    <row r="2132" spans="11:20" ht="13.5">
      <c r="K2132" s="10"/>
      <c r="T2132" s="1"/>
    </row>
    <row r="2133" spans="11:20" ht="13.5">
      <c r="K2133" s="10"/>
      <c r="T2133" s="1"/>
    </row>
    <row r="2134" spans="11:20" ht="13.5">
      <c r="K2134" s="10"/>
      <c r="T2134" s="1"/>
    </row>
    <row r="2135" spans="11:20" ht="13.5">
      <c r="K2135" s="10"/>
      <c r="T2135" s="1"/>
    </row>
    <row r="2136" spans="11:20" ht="13.5">
      <c r="K2136" s="10"/>
      <c r="T2136" s="1"/>
    </row>
    <row r="2137" spans="11:20" ht="13.5">
      <c r="K2137" s="10"/>
      <c r="T2137" s="1"/>
    </row>
    <row r="2138" spans="11:20" ht="13.5">
      <c r="K2138" s="10"/>
      <c r="T2138" s="1"/>
    </row>
    <row r="2139" spans="11:20" ht="13.5">
      <c r="K2139" s="10"/>
      <c r="T2139" s="1"/>
    </row>
    <row r="2140" spans="11:20" ht="13.5">
      <c r="K2140" s="10"/>
      <c r="T2140" s="1"/>
    </row>
    <row r="2141" spans="11:20" ht="13.5">
      <c r="K2141" s="10"/>
      <c r="T2141" s="1"/>
    </row>
    <row r="2142" spans="11:20" ht="13.5">
      <c r="K2142" s="10"/>
      <c r="T2142" s="1"/>
    </row>
    <row r="2143" spans="11:20" ht="13.5">
      <c r="K2143" s="10"/>
      <c r="T2143" s="1"/>
    </row>
    <row r="2144" spans="11:20" ht="13.5">
      <c r="K2144" s="10"/>
      <c r="T2144" s="1"/>
    </row>
    <row r="2145" spans="11:20" ht="13.5">
      <c r="K2145" s="10"/>
      <c r="T2145" s="1"/>
    </row>
    <row r="2146" spans="11:20" ht="13.5">
      <c r="K2146" s="10"/>
      <c r="T2146" s="1"/>
    </row>
    <row r="2147" spans="11:20" ht="13.5">
      <c r="K2147" s="10"/>
      <c r="T2147" s="1"/>
    </row>
    <row r="2148" spans="11:20" ht="13.5">
      <c r="K2148" s="10"/>
      <c r="T2148" s="1"/>
    </row>
    <row r="2149" spans="11:20" ht="13.5">
      <c r="K2149" s="10"/>
      <c r="T2149" s="1"/>
    </row>
    <row r="2150" spans="11:20" ht="13.5">
      <c r="K2150" s="10"/>
      <c r="T2150" s="1"/>
    </row>
    <row r="2151" spans="11:20" ht="13.5">
      <c r="K2151" s="10"/>
      <c r="T2151" s="1"/>
    </row>
    <row r="2152" spans="11:20" ht="13.5">
      <c r="K2152" s="10"/>
      <c r="T2152" s="1"/>
    </row>
    <row r="2153" spans="11:20" ht="13.5">
      <c r="K2153" s="10"/>
      <c r="T2153" s="1"/>
    </row>
    <row r="2154" spans="11:20" ht="13.5">
      <c r="K2154" s="10"/>
      <c r="T2154" s="1"/>
    </row>
    <row r="2155" spans="11:20" ht="13.5">
      <c r="K2155" s="10"/>
      <c r="T2155" s="1"/>
    </row>
    <row r="2156" spans="11:20" ht="13.5">
      <c r="K2156" s="10"/>
      <c r="T2156" s="1"/>
    </row>
    <row r="2157" spans="11:20" ht="13.5">
      <c r="K2157" s="10"/>
      <c r="T2157" s="1"/>
    </row>
    <row r="2158" spans="11:20" ht="13.5">
      <c r="K2158" s="10"/>
      <c r="T2158" s="1"/>
    </row>
    <row r="2159" spans="11:20" ht="13.5">
      <c r="K2159" s="10"/>
      <c r="T2159" s="1"/>
    </row>
    <row r="2160" spans="11:20" ht="13.5">
      <c r="K2160" s="10"/>
      <c r="T2160" s="1"/>
    </row>
    <row r="2161" spans="11:20" ht="13.5">
      <c r="K2161" s="10"/>
      <c r="T2161" s="1"/>
    </row>
    <row r="2162" spans="11:20" ht="13.5">
      <c r="K2162" s="10"/>
      <c r="T2162" s="1"/>
    </row>
    <row r="2163" spans="11:20" ht="13.5">
      <c r="K2163" s="10"/>
      <c r="T2163" s="1"/>
    </row>
    <row r="2164" spans="11:20" ht="13.5">
      <c r="K2164" s="10"/>
      <c r="T2164" s="1"/>
    </row>
    <row r="2165" spans="11:20" ht="13.5">
      <c r="K2165" s="10"/>
      <c r="T2165" s="1"/>
    </row>
    <row r="2166" spans="11:20" ht="13.5">
      <c r="K2166" s="10"/>
      <c r="T2166" s="1"/>
    </row>
    <row r="2167" spans="11:20" ht="13.5">
      <c r="K2167" s="10"/>
      <c r="T2167" s="1"/>
    </row>
    <row r="2168" spans="11:20" ht="13.5">
      <c r="K2168" s="10"/>
      <c r="T2168" s="1"/>
    </row>
    <row r="2169" spans="11:20" ht="13.5">
      <c r="K2169" s="10"/>
      <c r="T2169" s="1"/>
    </row>
    <row r="2170" spans="11:20" ht="13.5">
      <c r="K2170" s="10"/>
      <c r="T2170" s="1"/>
    </row>
    <row r="2171" spans="11:20" ht="13.5">
      <c r="K2171" s="10"/>
      <c r="T2171" s="1"/>
    </row>
    <row r="2172" spans="11:20" ht="13.5">
      <c r="K2172" s="10"/>
      <c r="T2172" s="1"/>
    </row>
    <row r="2173" spans="11:20" ht="13.5">
      <c r="K2173" s="10"/>
      <c r="T2173" s="1"/>
    </row>
    <row r="2174" spans="11:20" ht="13.5">
      <c r="K2174" s="10"/>
      <c r="T2174" s="1"/>
    </row>
    <row r="2175" spans="11:20" ht="13.5">
      <c r="K2175" s="10"/>
      <c r="T2175" s="1"/>
    </row>
    <row r="2176" spans="11:20" ht="13.5">
      <c r="K2176" s="10"/>
      <c r="T2176" s="1"/>
    </row>
    <row r="2177" spans="11:20" ht="13.5">
      <c r="K2177" s="10"/>
      <c r="T2177" s="1"/>
    </row>
    <row r="2178" spans="11:20" ht="13.5">
      <c r="K2178" s="10"/>
      <c r="T2178" s="1"/>
    </row>
    <row r="2179" spans="11:20" ht="13.5">
      <c r="K2179" s="10"/>
      <c r="T2179" s="1"/>
    </row>
    <row r="2180" spans="11:20" ht="13.5">
      <c r="K2180" s="10"/>
      <c r="T2180" s="1"/>
    </row>
    <row r="2181" spans="11:20" ht="13.5">
      <c r="K2181" s="10"/>
      <c r="T2181" s="1"/>
    </row>
    <row r="2182" spans="11:20" ht="13.5">
      <c r="K2182" s="10"/>
      <c r="T2182" s="1"/>
    </row>
    <row r="2183" spans="11:20" ht="13.5">
      <c r="K2183" s="10"/>
      <c r="T2183" s="1"/>
    </row>
    <row r="2184" spans="11:20" ht="13.5">
      <c r="K2184" s="10"/>
      <c r="T2184" s="1"/>
    </row>
    <row r="2185" spans="11:20" ht="13.5">
      <c r="K2185" s="10"/>
      <c r="T2185" s="1"/>
    </row>
    <row r="2186" spans="11:20" ht="13.5">
      <c r="K2186" s="10"/>
      <c r="T2186" s="1"/>
    </row>
    <row r="2187" spans="11:20" ht="13.5">
      <c r="K2187" s="10"/>
      <c r="T2187" s="1"/>
    </row>
    <row r="2188" spans="11:20" ht="13.5">
      <c r="K2188" s="10"/>
      <c r="T2188" s="1"/>
    </row>
    <row r="2189" spans="11:20" ht="13.5">
      <c r="K2189" s="10"/>
      <c r="T2189" s="1"/>
    </row>
    <row r="2190" spans="11:20" ht="13.5">
      <c r="K2190" s="10"/>
      <c r="T2190" s="1"/>
    </row>
    <row r="2191" spans="11:20" ht="13.5">
      <c r="K2191" s="10"/>
      <c r="T2191" s="1"/>
    </row>
    <row r="2192" spans="11:20" ht="13.5">
      <c r="K2192" s="10"/>
      <c r="T2192" s="1"/>
    </row>
    <row r="2193" spans="11:20" ht="13.5">
      <c r="K2193" s="10"/>
      <c r="T2193" s="1"/>
    </row>
    <row r="2194" spans="11:20" ht="13.5">
      <c r="K2194" s="10"/>
      <c r="T2194" s="1"/>
    </row>
    <row r="2195" spans="11:20" ht="13.5">
      <c r="K2195" s="10"/>
      <c r="T2195" s="1"/>
    </row>
    <row r="2196" spans="11:20" ht="13.5">
      <c r="K2196" s="10"/>
      <c r="T2196" s="1"/>
    </row>
    <row r="2197" spans="11:20" ht="13.5">
      <c r="K2197" s="10"/>
      <c r="T2197" s="1"/>
    </row>
    <row r="2198" spans="11:20" ht="13.5">
      <c r="K2198" s="10"/>
      <c r="T2198" s="1"/>
    </row>
    <row r="2199" spans="11:20" ht="13.5">
      <c r="K2199" s="10"/>
      <c r="T2199" s="1"/>
    </row>
    <row r="2200" spans="11:20" ht="13.5">
      <c r="K2200" s="10"/>
      <c r="T2200" s="1"/>
    </row>
    <row r="2201" spans="11:20" ht="13.5">
      <c r="K2201" s="10"/>
      <c r="T2201" s="1"/>
    </row>
    <row r="2202" spans="11:20" ht="13.5">
      <c r="K2202" s="10"/>
      <c r="T2202" s="1"/>
    </row>
    <row r="2203" spans="11:20" ht="13.5">
      <c r="K2203" s="10"/>
      <c r="T2203" s="1"/>
    </row>
    <row r="2204" spans="11:20" ht="13.5">
      <c r="K2204" s="10"/>
      <c r="T2204" s="1"/>
    </row>
    <row r="2205" spans="11:20" ht="13.5">
      <c r="K2205" s="10"/>
      <c r="T2205" s="1"/>
    </row>
    <row r="2206" spans="11:20" ht="13.5">
      <c r="K2206" s="10"/>
      <c r="T2206" s="1"/>
    </row>
    <row r="2207" spans="11:20" ht="13.5">
      <c r="K2207" s="10"/>
      <c r="T2207" s="1"/>
    </row>
    <row r="2208" spans="11:20" ht="13.5">
      <c r="K2208" s="10"/>
      <c r="T2208" s="1"/>
    </row>
    <row r="2209" spans="11:20" ht="13.5">
      <c r="K2209" s="10"/>
      <c r="T2209" s="1"/>
    </row>
    <row r="2210" spans="11:20" ht="13.5">
      <c r="K2210" s="10"/>
      <c r="T2210" s="1"/>
    </row>
    <row r="2211" spans="11:20" ht="13.5">
      <c r="K2211" s="10"/>
      <c r="T2211" s="1"/>
    </row>
    <row r="2212" spans="11:20" ht="13.5">
      <c r="K2212" s="10"/>
      <c r="T2212" s="1"/>
    </row>
    <row r="2213" spans="11:20" ht="13.5">
      <c r="K2213" s="10"/>
      <c r="T2213" s="1"/>
    </row>
    <row r="2214" spans="11:20" ht="13.5">
      <c r="K2214" s="10"/>
      <c r="T2214" s="1"/>
    </row>
    <row r="2215" spans="11:20" ht="13.5">
      <c r="K2215" s="10"/>
      <c r="T2215" s="1"/>
    </row>
    <row r="2216" spans="11:20" ht="13.5">
      <c r="K2216" s="10"/>
      <c r="T2216" s="1"/>
    </row>
    <row r="2217" spans="11:20" ht="13.5">
      <c r="K2217" s="10"/>
      <c r="T2217" s="1"/>
    </row>
    <row r="2218" spans="11:20" ht="13.5">
      <c r="K2218" s="10"/>
      <c r="T2218" s="1"/>
    </row>
    <row r="2219" spans="11:20" ht="13.5">
      <c r="K2219" s="10"/>
      <c r="T2219" s="1"/>
    </row>
    <row r="2220" spans="11:20" ht="13.5">
      <c r="K2220" s="10"/>
      <c r="T2220" s="1"/>
    </row>
    <row r="2221" spans="11:20" ht="13.5">
      <c r="K2221" s="10"/>
      <c r="T2221" s="1"/>
    </row>
    <row r="2222" spans="11:20" ht="13.5">
      <c r="K2222" s="10"/>
      <c r="T2222" s="1"/>
    </row>
    <row r="2223" spans="11:20" ht="13.5">
      <c r="K2223" s="10"/>
      <c r="T2223" s="1"/>
    </row>
    <row r="2224" spans="11:20" ht="13.5">
      <c r="K2224" s="10"/>
      <c r="T2224" s="1"/>
    </row>
    <row r="2225" spans="11:20" ht="13.5">
      <c r="K2225" s="10"/>
      <c r="T2225" s="1"/>
    </row>
    <row r="2226" spans="11:20" ht="13.5">
      <c r="K2226" s="10"/>
      <c r="T2226" s="1"/>
    </row>
    <row r="2227" spans="11:20" ht="13.5">
      <c r="K2227" s="10"/>
      <c r="T2227" s="1"/>
    </row>
    <row r="2228" spans="11:20" ht="13.5">
      <c r="K2228" s="10"/>
      <c r="T2228" s="1"/>
    </row>
    <row r="2229" spans="11:20" ht="13.5">
      <c r="K2229" s="10"/>
      <c r="T2229" s="1"/>
    </row>
    <row r="2230" spans="11:20" ht="13.5">
      <c r="K2230" s="10"/>
      <c r="T2230" s="1"/>
    </row>
    <row r="2231" spans="11:20" ht="13.5">
      <c r="K2231" s="10"/>
      <c r="T2231" s="1"/>
    </row>
    <row r="2232" spans="11:20" ht="13.5">
      <c r="K2232" s="10"/>
      <c r="T2232" s="1"/>
    </row>
    <row r="2233" spans="11:20" ht="13.5">
      <c r="K2233" s="10"/>
      <c r="T2233" s="1"/>
    </row>
    <row r="2234" spans="11:20" ht="13.5">
      <c r="K2234" s="10"/>
      <c r="T2234" s="1"/>
    </row>
    <row r="2235" spans="11:20" ht="13.5">
      <c r="K2235" s="10"/>
      <c r="T2235" s="1"/>
    </row>
    <row r="2236" spans="11:20" ht="13.5">
      <c r="K2236" s="10"/>
      <c r="T2236" s="1"/>
    </row>
    <row r="2237" spans="11:20" ht="13.5">
      <c r="K2237" s="10"/>
      <c r="T2237" s="1"/>
    </row>
    <row r="2238" spans="11:20" ht="13.5">
      <c r="K2238" s="10"/>
      <c r="T2238" s="1"/>
    </row>
    <row r="2239" spans="11:20" ht="13.5">
      <c r="K2239" s="10"/>
      <c r="T2239" s="1"/>
    </row>
    <row r="2240" spans="11:20" ht="13.5">
      <c r="K2240" s="10"/>
      <c r="T2240" s="1"/>
    </row>
    <row r="2241" spans="11:20" ht="13.5">
      <c r="K2241" s="10"/>
      <c r="T2241" s="1"/>
    </row>
    <row r="2242" spans="11:20" ht="13.5">
      <c r="K2242" s="10"/>
      <c r="T2242" s="1"/>
    </row>
    <row r="2243" spans="11:20" ht="13.5">
      <c r="K2243" s="10"/>
      <c r="T2243" s="1"/>
    </row>
    <row r="2244" spans="11:20" ht="13.5">
      <c r="K2244" s="10"/>
      <c r="T2244" s="1"/>
    </row>
    <row r="2245" spans="11:20" ht="13.5">
      <c r="K2245" s="10"/>
      <c r="T2245" s="1"/>
    </row>
    <row r="2246" spans="11:20" ht="13.5">
      <c r="K2246" s="10"/>
      <c r="T2246" s="1"/>
    </row>
    <row r="2247" spans="11:20" ht="13.5">
      <c r="K2247" s="10"/>
      <c r="T2247" s="1"/>
    </row>
    <row r="2248" spans="11:20" ht="13.5">
      <c r="K2248" s="10"/>
      <c r="T2248" s="1"/>
    </row>
    <row r="2249" spans="11:20" ht="13.5">
      <c r="K2249" s="10"/>
      <c r="T2249" s="1"/>
    </row>
    <row r="2250" spans="11:20" ht="13.5">
      <c r="K2250" s="10"/>
      <c r="T2250" s="1"/>
    </row>
    <row r="2251" spans="11:20" ht="13.5">
      <c r="K2251" s="10"/>
      <c r="T2251" s="1"/>
    </row>
    <row r="2252" spans="11:20" ht="13.5">
      <c r="K2252" s="10"/>
      <c r="T2252" s="1"/>
    </row>
    <row r="2253" spans="11:20" ht="13.5">
      <c r="K2253" s="10"/>
      <c r="T2253" s="1"/>
    </row>
    <row r="2254" spans="11:20" ht="13.5">
      <c r="K2254" s="10"/>
      <c r="T2254" s="1"/>
    </row>
    <row r="2255" spans="11:20" ht="13.5">
      <c r="K2255" s="10"/>
      <c r="T2255" s="1"/>
    </row>
    <row r="2256" spans="11:20" ht="13.5">
      <c r="K2256" s="10"/>
      <c r="T2256" s="1"/>
    </row>
    <row r="2257" spans="11:20" ht="13.5">
      <c r="K2257" s="10"/>
      <c r="T2257" s="1"/>
    </row>
    <row r="2258" spans="11:20" ht="13.5">
      <c r="K2258" s="10"/>
      <c r="T2258" s="1"/>
    </row>
    <row r="2259" spans="11:20" ht="13.5">
      <c r="K2259" s="10"/>
      <c r="T2259" s="1"/>
    </row>
    <row r="2260" spans="11:20" ht="13.5">
      <c r="K2260" s="10"/>
      <c r="T2260" s="1"/>
    </row>
    <row r="2261" spans="11:20" ht="13.5">
      <c r="K2261" s="10"/>
      <c r="T2261" s="1"/>
    </row>
    <row r="2262" spans="11:20" ht="13.5">
      <c r="K2262" s="10"/>
      <c r="T2262" s="1"/>
    </row>
    <row r="2263" spans="11:20" ht="13.5">
      <c r="K2263" s="10"/>
      <c r="T2263" s="1"/>
    </row>
    <row r="2264" spans="11:20" ht="13.5">
      <c r="K2264" s="10"/>
      <c r="T2264" s="1"/>
    </row>
    <row r="2265" spans="11:20" ht="13.5">
      <c r="K2265" s="10"/>
      <c r="T2265" s="1"/>
    </row>
    <row r="2266" spans="11:20" ht="13.5">
      <c r="K2266" s="10"/>
      <c r="T2266" s="1"/>
    </row>
    <row r="2267" spans="11:20" ht="13.5">
      <c r="K2267" s="10"/>
      <c r="T2267" s="1"/>
    </row>
    <row r="2268" spans="11:20" ht="13.5">
      <c r="K2268" s="10"/>
      <c r="T2268" s="1"/>
    </row>
    <row r="2269" spans="11:20" ht="13.5">
      <c r="K2269" s="10"/>
      <c r="T2269" s="1"/>
    </row>
    <row r="2270" spans="11:20" ht="13.5">
      <c r="K2270" s="10"/>
      <c r="T2270" s="1"/>
    </row>
    <row r="2271" spans="11:20" ht="13.5">
      <c r="K2271" s="10"/>
      <c r="T2271" s="1"/>
    </row>
    <row r="2272" spans="11:20" ht="13.5">
      <c r="K2272" s="10"/>
      <c r="T2272" s="1"/>
    </row>
    <row r="2273" spans="11:20" ht="13.5">
      <c r="K2273" s="10"/>
      <c r="T2273" s="1"/>
    </row>
    <row r="2274" spans="11:20" ht="13.5">
      <c r="K2274" s="10"/>
      <c r="T2274" s="1"/>
    </row>
    <row r="2275" spans="11:20" ht="13.5">
      <c r="K2275" s="10"/>
      <c r="T2275" s="1"/>
    </row>
    <row r="2276" spans="11:20" ht="13.5">
      <c r="K2276" s="10"/>
      <c r="T2276" s="1"/>
    </row>
    <row r="2277" spans="11:20" ht="13.5">
      <c r="K2277" s="10"/>
      <c r="T2277" s="1"/>
    </row>
    <row r="2278" spans="11:20" ht="13.5">
      <c r="K2278" s="10"/>
      <c r="T2278" s="1"/>
    </row>
    <row r="2279" spans="11:20" ht="13.5">
      <c r="K2279" s="10"/>
      <c r="T2279" s="1"/>
    </row>
    <row r="2280" spans="11:20" ht="13.5">
      <c r="K2280" s="10"/>
      <c r="T2280" s="1"/>
    </row>
    <row r="2281" spans="11:20" ht="13.5">
      <c r="K2281" s="10"/>
      <c r="T2281" s="1"/>
    </row>
    <row r="2282" spans="11:20" ht="13.5">
      <c r="K2282" s="10"/>
      <c r="T2282" s="1"/>
    </row>
    <row r="2283" spans="11:20" ht="13.5">
      <c r="K2283" s="10"/>
      <c r="T2283" s="1"/>
    </row>
    <row r="2284" spans="11:20" ht="13.5">
      <c r="K2284" s="10"/>
      <c r="T2284" s="1"/>
    </row>
    <row r="2285" spans="11:20" ht="13.5">
      <c r="K2285" s="10"/>
      <c r="T2285" s="1"/>
    </row>
    <row r="2286" spans="11:20" ht="13.5">
      <c r="K2286" s="10"/>
      <c r="T2286" s="1"/>
    </row>
    <row r="2287" spans="11:20" ht="13.5">
      <c r="K2287" s="10"/>
      <c r="T2287" s="1"/>
    </row>
    <row r="2288" spans="11:20" ht="13.5">
      <c r="K2288" s="10"/>
      <c r="T2288" s="1"/>
    </row>
    <row r="2289" spans="11:20" ht="13.5">
      <c r="K2289" s="10"/>
      <c r="T2289" s="1"/>
    </row>
    <row r="2290" spans="11:20" ht="13.5">
      <c r="K2290" s="10"/>
      <c r="T2290" s="1"/>
    </row>
    <row r="2291" spans="11:20" ht="13.5">
      <c r="K2291" s="10"/>
      <c r="T2291" s="1"/>
    </row>
    <row r="2292" spans="11:20" ht="13.5">
      <c r="K2292" s="10"/>
      <c r="T2292" s="1"/>
    </row>
    <row r="2293" spans="11:20" ht="13.5">
      <c r="K2293" s="10"/>
      <c r="T2293" s="1"/>
    </row>
    <row r="2294" spans="11:20" ht="13.5">
      <c r="K2294" s="10"/>
      <c r="T2294" s="1"/>
    </row>
    <row r="2295" spans="11:20" ht="13.5">
      <c r="K2295" s="10"/>
      <c r="T2295" s="1"/>
    </row>
    <row r="2296" spans="11:20" ht="13.5">
      <c r="K2296" s="10"/>
      <c r="T2296" s="1"/>
    </row>
    <row r="2297" spans="11:20" ht="13.5">
      <c r="K2297" s="10"/>
      <c r="T2297" s="1"/>
    </row>
    <row r="2298" spans="11:20" ht="13.5">
      <c r="K2298" s="10"/>
      <c r="T2298" s="1"/>
    </row>
    <row r="2299" spans="11:20" ht="13.5">
      <c r="K2299" s="10"/>
      <c r="T2299" s="1"/>
    </row>
    <row r="2300" spans="11:20" ht="13.5">
      <c r="K2300" s="10"/>
      <c r="T2300" s="1"/>
    </row>
    <row r="2301" spans="11:20" ht="13.5">
      <c r="K2301" s="10"/>
      <c r="T2301" s="1"/>
    </row>
    <row r="2302" spans="11:20" ht="13.5">
      <c r="K2302" s="10"/>
      <c r="T2302" s="1"/>
    </row>
    <row r="2303" spans="11:20" ht="13.5">
      <c r="K2303" s="10"/>
      <c r="T2303" s="1"/>
    </row>
    <row r="2304" spans="11:20" ht="13.5">
      <c r="K2304" s="10"/>
      <c r="T2304" s="1"/>
    </row>
    <row r="2305" spans="11:20" ht="13.5">
      <c r="K2305" s="10"/>
      <c r="T2305" s="1"/>
    </row>
    <row r="2306" spans="11:20" ht="13.5">
      <c r="K2306" s="10"/>
      <c r="T2306" s="1"/>
    </row>
    <row r="2307" spans="11:20" ht="13.5">
      <c r="K2307" s="10"/>
      <c r="T2307" s="1"/>
    </row>
    <row r="2308" spans="11:20" ht="13.5">
      <c r="K2308" s="10"/>
      <c r="T2308" s="1"/>
    </row>
    <row r="2309" spans="11:20" ht="13.5">
      <c r="K2309" s="10"/>
      <c r="T2309" s="1"/>
    </row>
    <row r="2310" spans="11:20" ht="13.5">
      <c r="K2310" s="10"/>
      <c r="T2310" s="1"/>
    </row>
    <row r="2311" spans="11:20" ht="13.5">
      <c r="K2311" s="10"/>
      <c r="T2311" s="1"/>
    </row>
    <row r="2312" spans="11:20" ht="13.5">
      <c r="K2312" s="10"/>
      <c r="T2312" s="1"/>
    </row>
    <row r="2313" spans="11:20" ht="13.5">
      <c r="K2313" s="10"/>
      <c r="T2313" s="1"/>
    </row>
    <row r="2314" spans="11:20" ht="13.5">
      <c r="K2314" s="10"/>
      <c r="T2314" s="1"/>
    </row>
    <row r="2315" spans="11:20" ht="13.5">
      <c r="K2315" s="10"/>
      <c r="T2315" s="1"/>
    </row>
    <row r="2316" spans="11:20" ht="13.5">
      <c r="K2316" s="10"/>
      <c r="T2316" s="1"/>
    </row>
    <row r="2317" spans="11:20" ht="13.5">
      <c r="K2317" s="10"/>
      <c r="T2317" s="1"/>
    </row>
    <row r="2318" spans="11:20" ht="13.5">
      <c r="K2318" s="10"/>
      <c r="T2318" s="1"/>
    </row>
    <row r="2319" spans="11:20" ht="13.5">
      <c r="K2319" s="10"/>
      <c r="T2319" s="1"/>
    </row>
    <row r="2320" spans="11:20" ht="13.5">
      <c r="K2320" s="10"/>
      <c r="T2320" s="1"/>
    </row>
    <row r="2321" spans="11:20" ht="13.5">
      <c r="K2321" s="10"/>
      <c r="T2321" s="1"/>
    </row>
    <row r="2322" spans="11:20" ht="13.5">
      <c r="K2322" s="10"/>
      <c r="T2322" s="1"/>
    </row>
    <row r="2323" spans="11:20" ht="13.5">
      <c r="K2323" s="10"/>
      <c r="T2323" s="1"/>
    </row>
    <row r="2324" spans="11:20" ht="13.5">
      <c r="K2324" s="10"/>
      <c r="T2324" s="1"/>
    </row>
    <row r="2325" spans="11:20" ht="13.5">
      <c r="K2325" s="10"/>
      <c r="T2325" s="1"/>
    </row>
    <row r="2326" spans="11:20" ht="13.5">
      <c r="K2326" s="10"/>
      <c r="T2326" s="1"/>
    </row>
    <row r="2327" spans="11:20" ht="13.5">
      <c r="K2327" s="10"/>
      <c r="T2327" s="1"/>
    </row>
    <row r="2328" spans="11:20" ht="13.5">
      <c r="K2328" s="10"/>
      <c r="T2328" s="1"/>
    </row>
    <row r="2329" spans="11:20" ht="13.5">
      <c r="K2329" s="10"/>
      <c r="T2329" s="1"/>
    </row>
    <row r="2330" spans="11:20" ht="13.5">
      <c r="K2330" s="10"/>
      <c r="T2330" s="1"/>
    </row>
    <row r="2331" spans="11:20" ht="13.5">
      <c r="K2331" s="10"/>
      <c r="T2331" s="1"/>
    </row>
    <row r="2332" spans="11:20" ht="13.5">
      <c r="K2332" s="10"/>
      <c r="T2332" s="1"/>
    </row>
    <row r="2333" spans="11:20" ht="13.5">
      <c r="K2333" s="10"/>
      <c r="T2333" s="1"/>
    </row>
    <row r="2334" spans="11:20" ht="13.5">
      <c r="K2334" s="10"/>
      <c r="T2334" s="1"/>
    </row>
    <row r="2335" spans="11:20" ht="13.5">
      <c r="K2335" s="10"/>
      <c r="T2335" s="1"/>
    </row>
    <row r="2336" spans="11:20" ht="13.5">
      <c r="K2336" s="10"/>
      <c r="T2336" s="1"/>
    </row>
    <row r="2337" spans="11:20" ht="13.5">
      <c r="K2337" s="10"/>
      <c r="T2337" s="1"/>
    </row>
    <row r="2338" spans="11:20" ht="13.5">
      <c r="K2338" s="10"/>
      <c r="T2338" s="1"/>
    </row>
    <row r="2339" spans="11:20" ht="13.5">
      <c r="K2339" s="10"/>
      <c r="T2339" s="1"/>
    </row>
    <row r="2340" spans="11:20" ht="13.5">
      <c r="K2340" s="10"/>
      <c r="T2340" s="1"/>
    </row>
    <row r="2341" spans="11:20" ht="13.5">
      <c r="K2341" s="10"/>
      <c r="T2341" s="1"/>
    </row>
    <row r="2342" spans="11:20" ht="13.5">
      <c r="K2342" s="10"/>
      <c r="T2342" s="1"/>
    </row>
    <row r="2343" spans="11:20" ht="13.5">
      <c r="K2343" s="10"/>
      <c r="T2343" s="1"/>
    </row>
    <row r="2344" spans="11:20" ht="13.5">
      <c r="K2344" s="10"/>
      <c r="T2344" s="1"/>
    </row>
    <row r="2345" spans="11:20" ht="13.5">
      <c r="K2345" s="10"/>
      <c r="T2345" s="1"/>
    </row>
    <row r="2346" spans="11:20" ht="13.5">
      <c r="K2346" s="10"/>
      <c r="T2346" s="1"/>
    </row>
    <row r="2347" spans="11:20" ht="13.5">
      <c r="K2347" s="10"/>
      <c r="T2347" s="1"/>
    </row>
    <row r="2348" spans="11:20" ht="13.5">
      <c r="K2348" s="10"/>
      <c r="T2348" s="1"/>
    </row>
    <row r="2349" spans="11:20" ht="13.5">
      <c r="K2349" s="10"/>
      <c r="T2349" s="1"/>
    </row>
    <row r="2350" spans="11:20" ht="13.5">
      <c r="K2350" s="10"/>
      <c r="T2350" s="1"/>
    </row>
    <row r="2351" spans="11:20" ht="13.5">
      <c r="K2351" s="10"/>
      <c r="T2351" s="1"/>
    </row>
    <row r="2352" spans="11:20" ht="13.5">
      <c r="K2352" s="10"/>
      <c r="T2352" s="1"/>
    </row>
    <row r="2353" spans="11:20" ht="13.5">
      <c r="K2353" s="10"/>
      <c r="T2353" s="1"/>
    </row>
    <row r="2354" spans="11:20" ht="13.5">
      <c r="K2354" s="10"/>
      <c r="T2354" s="1"/>
    </row>
    <row r="2355" spans="11:20" ht="13.5">
      <c r="K2355" s="10"/>
      <c r="T2355" s="1"/>
    </row>
    <row r="2356" spans="11:20" ht="13.5">
      <c r="K2356" s="10"/>
      <c r="T2356" s="1"/>
    </row>
    <row r="2357" spans="11:20" ht="13.5">
      <c r="K2357" s="10"/>
      <c r="T2357" s="1"/>
    </row>
    <row r="2358" spans="11:20" ht="13.5">
      <c r="K2358" s="10"/>
      <c r="T2358" s="1"/>
    </row>
    <row r="2359" spans="11:20" ht="13.5">
      <c r="K2359" s="10"/>
      <c r="T2359" s="1"/>
    </row>
    <row r="2360" spans="11:20" ht="13.5">
      <c r="K2360" s="10"/>
      <c r="T2360" s="1"/>
    </row>
    <row r="2361" spans="11:20" ht="13.5">
      <c r="K2361" s="10"/>
      <c r="T2361" s="1"/>
    </row>
    <row r="2362" spans="11:20" ht="13.5">
      <c r="K2362" s="10"/>
      <c r="T2362" s="1"/>
    </row>
    <row r="2363" spans="11:20" ht="13.5">
      <c r="K2363" s="10"/>
      <c r="T2363" s="1"/>
    </row>
    <row r="2364" spans="11:20" ht="13.5">
      <c r="K2364" s="10"/>
      <c r="T2364" s="1"/>
    </row>
    <row r="2365" spans="11:20" ht="13.5">
      <c r="K2365" s="10"/>
      <c r="T2365" s="1"/>
    </row>
    <row r="2366" spans="11:20" ht="13.5">
      <c r="K2366" s="10"/>
      <c r="T2366" s="1"/>
    </row>
    <row r="2367" spans="11:20" ht="13.5">
      <c r="K2367" s="10"/>
      <c r="T2367" s="1"/>
    </row>
    <row r="2368" spans="11:20" ht="13.5">
      <c r="K2368" s="10"/>
      <c r="T2368" s="1"/>
    </row>
    <row r="2369" spans="11:20" ht="13.5">
      <c r="K2369" s="10"/>
      <c r="T2369" s="1"/>
    </row>
    <row r="2370" spans="11:20" ht="13.5">
      <c r="K2370" s="10"/>
      <c r="T2370" s="1"/>
    </row>
    <row r="2371" spans="11:20" ht="13.5">
      <c r="K2371" s="10"/>
      <c r="T2371" s="1"/>
    </row>
    <row r="2372" spans="11:20" ht="13.5">
      <c r="K2372" s="10"/>
      <c r="T2372" s="1"/>
    </row>
    <row r="2373" spans="11:20" ht="13.5">
      <c r="K2373" s="10"/>
      <c r="T2373" s="1"/>
    </row>
    <row r="2374" spans="11:20" ht="13.5">
      <c r="K2374" s="10"/>
      <c r="T2374" s="1"/>
    </row>
    <row r="2375" spans="11:20" ht="13.5">
      <c r="K2375" s="10"/>
      <c r="T2375" s="1"/>
    </row>
    <row r="2376" spans="11:20" ht="13.5">
      <c r="K2376" s="10"/>
      <c r="T2376" s="1"/>
    </row>
    <row r="2377" spans="11:20" ht="13.5">
      <c r="K2377" s="10"/>
      <c r="T2377" s="1"/>
    </row>
    <row r="2378" spans="11:20" ht="13.5">
      <c r="K2378" s="10"/>
      <c r="T2378" s="1"/>
    </row>
    <row r="2379" spans="11:20" ht="13.5">
      <c r="K2379" s="10"/>
      <c r="T2379" s="1"/>
    </row>
    <row r="2380" spans="11:20" ht="13.5">
      <c r="K2380" s="10"/>
      <c r="T2380" s="1"/>
    </row>
    <row r="2381" spans="11:20" ht="13.5">
      <c r="K2381" s="10"/>
      <c r="T2381" s="1"/>
    </row>
    <row r="2382" spans="11:20" ht="13.5">
      <c r="K2382" s="10"/>
      <c r="T2382" s="1"/>
    </row>
    <row r="2383" spans="11:20" ht="13.5">
      <c r="K2383" s="10"/>
      <c r="T2383" s="1"/>
    </row>
    <row r="2384" spans="11:20" ht="13.5">
      <c r="K2384" s="10"/>
      <c r="T2384" s="1"/>
    </row>
    <row r="2385" spans="11:20" ht="13.5">
      <c r="K2385" s="10"/>
      <c r="T2385" s="1"/>
    </row>
    <row r="2386" spans="11:20" ht="13.5">
      <c r="K2386" s="10"/>
      <c r="T2386" s="1"/>
    </row>
    <row r="2387" spans="11:20" ht="13.5">
      <c r="K2387" s="10"/>
      <c r="T2387" s="1"/>
    </row>
    <row r="2388" spans="11:20" ht="13.5">
      <c r="K2388" s="10"/>
      <c r="T2388" s="1"/>
    </row>
    <row r="2389" spans="11:20" ht="13.5">
      <c r="K2389" s="10"/>
      <c r="T2389" s="1"/>
    </row>
    <row r="2390" spans="11:20" ht="13.5">
      <c r="K2390" s="10"/>
      <c r="T2390" s="1"/>
    </row>
    <row r="2391" spans="11:20" ht="13.5">
      <c r="K2391" s="10"/>
      <c r="T2391" s="1"/>
    </row>
    <row r="2392" spans="11:20" ht="13.5">
      <c r="K2392" s="10"/>
      <c r="T2392" s="1"/>
    </row>
    <row r="2393" spans="11:20" ht="13.5">
      <c r="K2393" s="10"/>
      <c r="T2393" s="1"/>
    </row>
    <row r="2394" spans="11:20" ht="13.5">
      <c r="K2394" s="10"/>
      <c r="T2394" s="1"/>
    </row>
    <row r="2395" spans="11:20" ht="13.5">
      <c r="K2395" s="10"/>
      <c r="T2395" s="1"/>
    </row>
    <row r="2396" spans="11:20" ht="13.5">
      <c r="K2396" s="10"/>
      <c r="T2396" s="1"/>
    </row>
    <row r="2397" spans="11:20" ht="13.5">
      <c r="K2397" s="10"/>
      <c r="T2397" s="1"/>
    </row>
    <row r="2398" spans="11:20" ht="13.5">
      <c r="K2398" s="10"/>
      <c r="T2398" s="1"/>
    </row>
    <row r="2399" spans="11:20" ht="13.5">
      <c r="K2399" s="10"/>
      <c r="T2399" s="1"/>
    </row>
    <row r="2400" spans="11:20" ht="13.5">
      <c r="K2400" s="10"/>
      <c r="T2400" s="1"/>
    </row>
    <row r="2401" spans="11:20" ht="13.5">
      <c r="K2401" s="10"/>
      <c r="T2401" s="1"/>
    </row>
    <row r="2402" spans="11:20" ht="13.5">
      <c r="K2402" s="10"/>
      <c r="T2402" s="1"/>
    </row>
    <row r="2403" spans="11:20" ht="13.5">
      <c r="K2403" s="10"/>
      <c r="T2403" s="1"/>
    </row>
    <row r="2404" spans="11:20" ht="13.5">
      <c r="K2404" s="10"/>
      <c r="T2404" s="1"/>
    </row>
    <row r="2405" spans="11:20" ht="13.5">
      <c r="K2405" s="10"/>
      <c r="T2405" s="1"/>
    </row>
    <row r="2406" spans="11:20" ht="13.5">
      <c r="K2406" s="10"/>
      <c r="T2406" s="1"/>
    </row>
    <row r="2407" spans="11:20" ht="13.5">
      <c r="K2407" s="10"/>
      <c r="T2407" s="1"/>
    </row>
    <row r="2408" spans="11:20" ht="13.5">
      <c r="K2408" s="10"/>
      <c r="T2408" s="1"/>
    </row>
    <row r="2409" spans="11:20" ht="13.5">
      <c r="K2409" s="10"/>
      <c r="T2409" s="1"/>
    </row>
    <row r="2410" spans="11:20" ht="13.5">
      <c r="K2410" s="10"/>
      <c r="T2410" s="1"/>
    </row>
    <row r="2411" spans="11:20" ht="13.5">
      <c r="K2411" s="10"/>
      <c r="T2411" s="1"/>
    </row>
    <row r="2412" spans="11:20" ht="13.5">
      <c r="K2412" s="10"/>
      <c r="T2412" s="1"/>
    </row>
    <row r="2413" spans="11:20" ht="13.5">
      <c r="K2413" s="10"/>
      <c r="T2413" s="1"/>
    </row>
    <row r="2414" spans="11:20" ht="13.5">
      <c r="K2414" s="10"/>
      <c r="T2414" s="1"/>
    </row>
    <row r="2415" spans="11:20" ht="13.5">
      <c r="K2415" s="10"/>
      <c r="T2415" s="1"/>
    </row>
    <row r="2416" spans="11:20" ht="13.5">
      <c r="K2416" s="10"/>
      <c r="T2416" s="1"/>
    </row>
    <row r="2417" spans="11:20" ht="13.5">
      <c r="K2417" s="10"/>
      <c r="T2417" s="1"/>
    </row>
    <row r="2418" spans="11:20" ht="13.5">
      <c r="K2418" s="10"/>
      <c r="T2418" s="1"/>
    </row>
    <row r="2419" spans="11:20" ht="13.5">
      <c r="K2419" s="10"/>
      <c r="T2419" s="1"/>
    </row>
    <row r="2420" spans="11:20" ht="13.5">
      <c r="K2420" s="10"/>
      <c r="T2420" s="1"/>
    </row>
    <row r="2421" spans="11:20" ht="13.5">
      <c r="K2421" s="10"/>
      <c r="T2421" s="1"/>
    </row>
    <row r="2422" spans="11:20" ht="13.5">
      <c r="K2422" s="10"/>
      <c r="T2422" s="1"/>
    </row>
    <row r="2423" spans="11:20" ht="13.5">
      <c r="K2423" s="10"/>
      <c r="T2423" s="1"/>
    </row>
    <row r="2424" spans="11:20" ht="13.5">
      <c r="K2424" s="10"/>
      <c r="T2424" s="1"/>
    </row>
    <row r="2425" spans="11:20" ht="13.5">
      <c r="K2425" s="10"/>
      <c r="T2425" s="1"/>
    </row>
    <row r="2426" spans="11:20" ht="13.5">
      <c r="K2426" s="10"/>
      <c r="T2426" s="1"/>
    </row>
    <row r="2427" spans="11:20" ht="13.5">
      <c r="K2427" s="10"/>
      <c r="T2427" s="1"/>
    </row>
    <row r="2428" spans="11:20" ht="13.5">
      <c r="K2428" s="10"/>
      <c r="T2428" s="1"/>
    </row>
    <row r="2429" spans="11:20" ht="13.5">
      <c r="K2429" s="10"/>
      <c r="T2429" s="1"/>
    </row>
    <row r="2430" spans="11:20" ht="13.5">
      <c r="K2430" s="10"/>
      <c r="T2430" s="1"/>
    </row>
    <row r="2431" spans="11:20" ht="13.5">
      <c r="K2431" s="10"/>
      <c r="T2431" s="1"/>
    </row>
    <row r="2432" spans="11:20" ht="13.5">
      <c r="K2432" s="10"/>
      <c r="T2432" s="1"/>
    </row>
    <row r="2433" spans="11:20" ht="13.5">
      <c r="K2433" s="10"/>
      <c r="T2433" s="1"/>
    </row>
    <row r="2434" spans="11:20" ht="13.5">
      <c r="K2434" s="10"/>
      <c r="T2434" s="1"/>
    </row>
    <row r="2435" spans="11:20" ht="13.5">
      <c r="K2435" s="10"/>
      <c r="T2435" s="1"/>
    </row>
    <row r="2436" spans="11:20" ht="13.5">
      <c r="K2436" s="10"/>
      <c r="T2436" s="1"/>
    </row>
    <row r="2437" spans="11:20" ht="13.5">
      <c r="K2437" s="10"/>
      <c r="T2437" s="1"/>
    </row>
    <row r="2438" spans="11:20" ht="13.5">
      <c r="K2438" s="10"/>
      <c r="T2438" s="1"/>
    </row>
    <row r="2439" spans="11:20" ht="13.5">
      <c r="K2439" s="10"/>
      <c r="T2439" s="1"/>
    </row>
    <row r="2440" spans="11:20" ht="13.5">
      <c r="K2440" s="10"/>
      <c r="T2440" s="1"/>
    </row>
    <row r="2441" spans="11:20" ht="13.5">
      <c r="K2441" s="10"/>
      <c r="T2441" s="1"/>
    </row>
    <row r="2442" spans="11:20" ht="13.5">
      <c r="K2442" s="10"/>
      <c r="T2442" s="1"/>
    </row>
    <row r="2443" spans="11:20" ht="13.5">
      <c r="K2443" s="10"/>
      <c r="T2443" s="1"/>
    </row>
    <row r="2444" spans="11:20" ht="13.5">
      <c r="K2444" s="10"/>
      <c r="T2444" s="1"/>
    </row>
    <row r="2445" spans="11:20" ht="13.5">
      <c r="K2445" s="10"/>
      <c r="T2445" s="1"/>
    </row>
    <row r="2446" spans="11:20" ht="13.5">
      <c r="K2446" s="10"/>
      <c r="T2446" s="1"/>
    </row>
    <row r="2447" spans="11:20" ht="13.5">
      <c r="K2447" s="10"/>
      <c r="T2447" s="1"/>
    </row>
    <row r="2448" spans="11:20" ht="13.5">
      <c r="K2448" s="10"/>
      <c r="T2448" s="1"/>
    </row>
    <row r="2449" spans="11:20" ht="13.5">
      <c r="K2449" s="10"/>
      <c r="T2449" s="1"/>
    </row>
    <row r="2450" spans="11:20" ht="13.5">
      <c r="K2450" s="10"/>
      <c r="T2450" s="1"/>
    </row>
    <row r="2451" spans="11:20" ht="13.5">
      <c r="K2451" s="10"/>
      <c r="T2451" s="1"/>
    </row>
    <row r="2452" spans="11:20" ht="13.5">
      <c r="K2452" s="10"/>
      <c r="T2452" s="1"/>
    </row>
    <row r="2453" spans="11:20" ht="13.5">
      <c r="K2453" s="10"/>
      <c r="T2453" s="1"/>
    </row>
    <row r="2454" spans="11:20" ht="13.5">
      <c r="K2454" s="10"/>
      <c r="T2454" s="1"/>
    </row>
    <row r="2455" spans="11:20" ht="13.5">
      <c r="K2455" s="10"/>
      <c r="T2455" s="1"/>
    </row>
    <row r="2456" spans="11:20" ht="13.5">
      <c r="K2456" s="10"/>
      <c r="T2456" s="1"/>
    </row>
    <row r="2457" spans="11:20" ht="13.5">
      <c r="K2457" s="10"/>
      <c r="T2457" s="1"/>
    </row>
    <row r="2458" spans="11:20" ht="13.5">
      <c r="K2458" s="10"/>
      <c r="T2458" s="1"/>
    </row>
    <row r="2459" spans="11:20" ht="13.5">
      <c r="K2459" s="10"/>
      <c r="T2459" s="1"/>
    </row>
    <row r="2460" spans="11:20" ht="13.5">
      <c r="K2460" s="10"/>
      <c r="T2460" s="1"/>
    </row>
    <row r="2461" spans="11:20" ht="13.5">
      <c r="K2461" s="10"/>
      <c r="T2461" s="1"/>
    </row>
    <row r="2462" spans="11:20" ht="13.5">
      <c r="K2462" s="10"/>
      <c r="T2462" s="1"/>
    </row>
    <row r="2463" spans="11:20" ht="13.5">
      <c r="K2463" s="10"/>
      <c r="T2463" s="1"/>
    </row>
    <row r="2464" spans="11:20" ht="13.5">
      <c r="K2464" s="10"/>
      <c r="T2464" s="1"/>
    </row>
    <row r="2465" spans="11:20" ht="13.5">
      <c r="K2465" s="10"/>
      <c r="T2465" s="1"/>
    </row>
    <row r="2466" spans="11:20" ht="13.5">
      <c r="K2466" s="10"/>
      <c r="T2466" s="1"/>
    </row>
    <row r="2467" spans="11:20" ht="13.5">
      <c r="K2467" s="10"/>
      <c r="T2467" s="1"/>
    </row>
    <row r="2468" spans="11:20" ht="13.5">
      <c r="K2468" s="10"/>
      <c r="T2468" s="1"/>
    </row>
    <row r="2469" spans="11:20" ht="13.5">
      <c r="K2469" s="10"/>
      <c r="T2469" s="1"/>
    </row>
    <row r="2470" spans="11:20" ht="13.5">
      <c r="K2470" s="10"/>
      <c r="T2470" s="1"/>
    </row>
    <row r="2471" spans="11:20" ht="13.5">
      <c r="K2471" s="10"/>
      <c r="T2471" s="1"/>
    </row>
    <row r="2472" spans="11:20" ht="13.5">
      <c r="K2472" s="10"/>
      <c r="T2472" s="1"/>
    </row>
    <row r="2473" spans="11:20" ht="13.5">
      <c r="K2473" s="10"/>
      <c r="T2473" s="1"/>
    </row>
    <row r="2474" spans="11:20" ht="13.5">
      <c r="K2474" s="10"/>
      <c r="T2474" s="1"/>
    </row>
    <row r="2475" spans="11:20" ht="13.5">
      <c r="K2475" s="10"/>
      <c r="T2475" s="1"/>
    </row>
    <row r="2476" spans="11:20" ht="13.5">
      <c r="K2476" s="10"/>
      <c r="T2476" s="1"/>
    </row>
    <row r="2477" spans="11:20" ht="13.5">
      <c r="K2477" s="10"/>
      <c r="T2477" s="1"/>
    </row>
    <row r="2478" spans="11:20" ht="13.5">
      <c r="K2478" s="10"/>
      <c r="T2478" s="1"/>
    </row>
    <row r="2479" spans="11:20" ht="13.5">
      <c r="K2479" s="10"/>
      <c r="T2479" s="1"/>
    </row>
    <row r="2480" spans="11:20" ht="13.5">
      <c r="K2480" s="10"/>
      <c r="T2480" s="1"/>
    </row>
    <row r="2481" spans="11:20" ht="13.5">
      <c r="K2481" s="10"/>
      <c r="T2481" s="1"/>
    </row>
    <row r="2482" spans="11:20" ht="13.5">
      <c r="K2482" s="10"/>
      <c r="T2482" s="1"/>
    </row>
    <row r="2483" spans="11:20" ht="13.5">
      <c r="K2483" s="10"/>
      <c r="T2483" s="1"/>
    </row>
    <row r="2484" spans="11:20" ht="13.5">
      <c r="K2484" s="10"/>
      <c r="T2484" s="1"/>
    </row>
    <row r="2485" spans="11:20" ht="13.5">
      <c r="K2485" s="10"/>
      <c r="T2485" s="1"/>
    </row>
    <row r="2486" spans="11:20" ht="13.5">
      <c r="K2486" s="10"/>
      <c r="T2486" s="1"/>
    </row>
    <row r="2487" spans="11:20" ht="13.5">
      <c r="K2487" s="10"/>
      <c r="T2487" s="1"/>
    </row>
    <row r="2488" spans="11:20" ht="13.5">
      <c r="K2488" s="10"/>
      <c r="T2488" s="1"/>
    </row>
    <row r="2489" spans="11:20" ht="13.5">
      <c r="K2489" s="10"/>
      <c r="T2489" s="1"/>
    </row>
    <row r="2490" spans="11:20" ht="13.5">
      <c r="K2490" s="10"/>
      <c r="T2490" s="1"/>
    </row>
    <row r="2491" spans="11:20" ht="13.5">
      <c r="K2491" s="10"/>
      <c r="T2491" s="1"/>
    </row>
    <row r="2492" spans="11:20" ht="13.5">
      <c r="K2492" s="10"/>
      <c r="T2492" s="1"/>
    </row>
    <row r="2493" spans="11:20" ht="13.5">
      <c r="K2493" s="10"/>
      <c r="T2493" s="1"/>
    </row>
    <row r="2494" spans="11:20" ht="13.5">
      <c r="K2494" s="10"/>
      <c r="T2494" s="1"/>
    </row>
    <row r="2495" spans="11:20" ht="13.5">
      <c r="K2495" s="10"/>
      <c r="T2495" s="1"/>
    </row>
    <row r="2496" spans="11:20" ht="13.5">
      <c r="K2496" s="10"/>
      <c r="T2496" s="1"/>
    </row>
    <row r="2497" spans="11:20" ht="13.5">
      <c r="K2497" s="10"/>
      <c r="T2497" s="1"/>
    </row>
    <row r="2498" spans="11:20" ht="13.5">
      <c r="K2498" s="10"/>
      <c r="T2498" s="1"/>
    </row>
    <row r="2499" spans="11:20" ht="13.5">
      <c r="K2499" s="10"/>
      <c r="T2499" s="1"/>
    </row>
    <row r="2500" spans="11:20" ht="13.5">
      <c r="K2500" s="10"/>
      <c r="T2500" s="1"/>
    </row>
    <row r="2501" spans="11:20" ht="13.5">
      <c r="K2501" s="10"/>
      <c r="T2501" s="1"/>
    </row>
    <row r="2502" spans="11:20" ht="13.5">
      <c r="K2502" s="10"/>
      <c r="T2502" s="1"/>
    </row>
    <row r="2503" spans="11:20" ht="13.5">
      <c r="K2503" s="10"/>
      <c r="T2503" s="1"/>
    </row>
    <row r="2504" spans="11:20" ht="13.5">
      <c r="K2504" s="10"/>
      <c r="T2504" s="1"/>
    </row>
    <row r="2505" spans="11:20" ht="13.5">
      <c r="K2505" s="10"/>
      <c r="T2505" s="1"/>
    </row>
    <row r="2506" spans="11:20" ht="13.5">
      <c r="K2506" s="10"/>
      <c r="T2506" s="1"/>
    </row>
    <row r="2507" spans="11:20" ht="13.5">
      <c r="K2507" s="10"/>
      <c r="T2507" s="1"/>
    </row>
    <row r="2508" spans="11:20" ht="13.5">
      <c r="K2508" s="10"/>
      <c r="T2508" s="1"/>
    </row>
    <row r="2509" spans="11:20" ht="13.5">
      <c r="K2509" s="10"/>
      <c r="T2509" s="1"/>
    </row>
    <row r="2510" spans="11:20" ht="13.5">
      <c r="K2510" s="10"/>
      <c r="T2510" s="1"/>
    </row>
    <row r="2511" spans="11:20" ht="13.5">
      <c r="K2511" s="10"/>
      <c r="T2511" s="1"/>
    </row>
    <row r="2512" spans="11:20" ht="13.5">
      <c r="K2512" s="10"/>
      <c r="T2512" s="1"/>
    </row>
    <row r="2513" spans="11:20" ht="13.5">
      <c r="K2513" s="10"/>
      <c r="T2513" s="1"/>
    </row>
    <row r="2514" spans="11:20" ht="13.5">
      <c r="K2514" s="10"/>
      <c r="T2514" s="1"/>
    </row>
    <row r="2515" spans="11:20" ht="13.5">
      <c r="K2515" s="10"/>
      <c r="T2515" s="1"/>
    </row>
    <row r="2516" spans="11:20" ht="13.5">
      <c r="K2516" s="10"/>
      <c r="T2516" s="1"/>
    </row>
    <row r="2517" spans="11:20" ht="13.5">
      <c r="K2517" s="10"/>
      <c r="T2517" s="1"/>
    </row>
    <row r="2518" spans="11:20" ht="13.5">
      <c r="K2518" s="10"/>
      <c r="T2518" s="1"/>
    </row>
    <row r="2519" spans="11:20" ht="13.5">
      <c r="K2519" s="10"/>
      <c r="T2519" s="1"/>
    </row>
    <row r="2520" spans="11:20" ht="13.5">
      <c r="K2520" s="10"/>
      <c r="T2520" s="1"/>
    </row>
    <row r="2521" spans="11:20" ht="13.5">
      <c r="K2521" s="10"/>
      <c r="T2521" s="1"/>
    </row>
    <row r="2522" spans="11:20" ht="13.5">
      <c r="K2522" s="10"/>
      <c r="T2522" s="1"/>
    </row>
    <row r="2523" spans="11:20" ht="13.5">
      <c r="K2523" s="10"/>
      <c r="T2523" s="1"/>
    </row>
    <row r="2524" spans="11:20" ht="13.5">
      <c r="K2524" s="10"/>
      <c r="T2524" s="1"/>
    </row>
    <row r="2525" spans="11:20" ht="13.5">
      <c r="K2525" s="10"/>
      <c r="T2525" s="1"/>
    </row>
    <row r="2526" spans="11:20" ht="13.5">
      <c r="K2526" s="10"/>
      <c r="T2526" s="1"/>
    </row>
    <row r="2527" spans="11:20" ht="13.5">
      <c r="K2527" s="10"/>
      <c r="T2527" s="1"/>
    </row>
    <row r="2528" spans="11:20" ht="13.5">
      <c r="K2528" s="10"/>
      <c r="T2528" s="1"/>
    </row>
    <row r="2529" spans="11:20" ht="13.5">
      <c r="K2529" s="10"/>
      <c r="T2529" s="1"/>
    </row>
    <row r="2530" spans="11:20" ht="13.5">
      <c r="K2530" s="10"/>
      <c r="T2530" s="1"/>
    </row>
    <row r="2531" spans="11:20" ht="13.5">
      <c r="K2531" s="10"/>
      <c r="T2531" s="1"/>
    </row>
    <row r="2532" spans="11:20" ht="13.5">
      <c r="K2532" s="10"/>
      <c r="T2532" s="1"/>
    </row>
    <row r="2533" spans="11:20" ht="13.5">
      <c r="K2533" s="10"/>
      <c r="T2533" s="1"/>
    </row>
    <row r="2534" spans="11:20" ht="13.5">
      <c r="K2534" s="10"/>
      <c r="T2534" s="1"/>
    </row>
    <row r="2535" spans="11:20" ht="13.5">
      <c r="K2535" s="10"/>
      <c r="T2535" s="1"/>
    </row>
    <row r="2536" spans="11:20" ht="13.5">
      <c r="K2536" s="10"/>
      <c r="T2536" s="1"/>
    </row>
    <row r="2537" spans="11:20" ht="13.5">
      <c r="K2537" s="10"/>
      <c r="T2537" s="1"/>
    </row>
    <row r="2538" spans="11:20" ht="13.5">
      <c r="K2538" s="10"/>
      <c r="T2538" s="1"/>
    </row>
    <row r="2539" spans="11:20" ht="13.5">
      <c r="K2539" s="10"/>
      <c r="T2539" s="1"/>
    </row>
    <row r="2540" spans="11:20" ht="13.5">
      <c r="K2540" s="10"/>
      <c r="T2540" s="1"/>
    </row>
    <row r="2541" spans="11:20" ht="13.5">
      <c r="K2541" s="10"/>
      <c r="T2541" s="1"/>
    </row>
    <row r="2542" spans="11:20" ht="13.5">
      <c r="K2542" s="10"/>
      <c r="T2542" s="1"/>
    </row>
    <row r="2543" spans="11:20" ht="13.5">
      <c r="K2543" s="10"/>
      <c r="T2543" s="1"/>
    </row>
    <row r="2544" spans="11:20" ht="13.5">
      <c r="K2544" s="10"/>
      <c r="T2544" s="1"/>
    </row>
    <row r="2545" spans="11:20" ht="13.5">
      <c r="K2545" s="10"/>
      <c r="T2545" s="1"/>
    </row>
    <row r="2546" spans="11:20" ht="13.5">
      <c r="K2546" s="10"/>
      <c r="T2546" s="1"/>
    </row>
    <row r="2547" spans="11:20" ht="13.5">
      <c r="K2547" s="10"/>
      <c r="T2547" s="1"/>
    </row>
    <row r="2548" spans="11:20" ht="13.5">
      <c r="K2548" s="10"/>
      <c r="T2548" s="1"/>
    </row>
    <row r="2549" spans="11:20" ht="13.5">
      <c r="K2549" s="10"/>
      <c r="T2549" s="1"/>
    </row>
    <row r="2550" spans="11:20" ht="13.5">
      <c r="K2550" s="10"/>
      <c r="T2550" s="1"/>
    </row>
    <row r="2551" spans="11:20" ht="13.5">
      <c r="K2551" s="10"/>
      <c r="T2551" s="1"/>
    </row>
    <row r="2552" spans="11:20" ht="13.5">
      <c r="K2552" s="10"/>
      <c r="T2552" s="1"/>
    </row>
    <row r="2553" spans="11:20" ht="13.5">
      <c r="K2553" s="10"/>
      <c r="T2553" s="1"/>
    </row>
    <row r="2554" spans="11:20" ht="13.5">
      <c r="K2554" s="10"/>
      <c r="T2554" s="1"/>
    </row>
    <row r="2555" spans="11:20" ht="13.5">
      <c r="K2555" s="10"/>
      <c r="T2555" s="1"/>
    </row>
    <row r="2556" spans="11:20" ht="13.5">
      <c r="K2556" s="10"/>
      <c r="T2556" s="1"/>
    </row>
    <row r="2557" spans="11:20" ht="13.5">
      <c r="K2557" s="10"/>
      <c r="T2557" s="1"/>
    </row>
    <row r="2558" spans="11:20" ht="13.5">
      <c r="K2558" s="10"/>
      <c r="T2558" s="1"/>
    </row>
    <row r="2559" spans="11:20" ht="13.5">
      <c r="K2559" s="10"/>
      <c r="T2559" s="1"/>
    </row>
    <row r="2560" spans="11:20" ht="13.5">
      <c r="K2560" s="10"/>
      <c r="T2560" s="1"/>
    </row>
    <row r="2561" spans="11:20" ht="13.5">
      <c r="K2561" s="10"/>
      <c r="T2561" s="1"/>
    </row>
    <row r="2562" spans="11:20" ht="13.5">
      <c r="K2562" s="10"/>
      <c r="T2562" s="1"/>
    </row>
    <row r="2563" spans="11:20" ht="13.5">
      <c r="K2563" s="10"/>
      <c r="T2563" s="1"/>
    </row>
    <row r="2564" spans="11:20" ht="13.5">
      <c r="K2564" s="10"/>
      <c r="T2564" s="1"/>
    </row>
    <row r="2565" spans="11:20" ht="13.5">
      <c r="K2565" s="10"/>
      <c r="T2565" s="1"/>
    </row>
    <row r="2566" spans="11:20" ht="13.5">
      <c r="K2566" s="10"/>
      <c r="T2566" s="1"/>
    </row>
    <row r="2567" spans="11:20" ht="13.5">
      <c r="K2567" s="10"/>
      <c r="T2567" s="1"/>
    </row>
    <row r="2568" spans="11:20" ht="13.5">
      <c r="K2568" s="10"/>
      <c r="T2568" s="1"/>
    </row>
    <row r="2569" spans="11:20" ht="13.5">
      <c r="K2569" s="10"/>
      <c r="T2569" s="1"/>
    </row>
    <row r="2570" spans="11:20" ht="13.5">
      <c r="K2570" s="10"/>
      <c r="T2570" s="1"/>
    </row>
    <row r="2571" spans="11:20" ht="13.5">
      <c r="K2571" s="10"/>
      <c r="T2571" s="1"/>
    </row>
    <row r="2572" spans="11:20" ht="13.5">
      <c r="K2572" s="10"/>
      <c r="T2572" s="1"/>
    </row>
    <row r="2573" spans="11:20" ht="13.5">
      <c r="K2573" s="10"/>
      <c r="T2573" s="1"/>
    </row>
    <row r="2574" spans="11:20" ht="13.5">
      <c r="K2574" s="10"/>
      <c r="T2574" s="1"/>
    </row>
    <row r="2575" spans="11:20" ht="13.5">
      <c r="K2575" s="10"/>
      <c r="T2575" s="1"/>
    </row>
    <row r="2576" spans="11:20" ht="13.5">
      <c r="K2576" s="10"/>
      <c r="T2576" s="1"/>
    </row>
    <row r="2577" spans="11:20" ht="13.5">
      <c r="K2577" s="10"/>
      <c r="T2577" s="1"/>
    </row>
    <row r="2578" spans="11:20" ht="13.5">
      <c r="K2578" s="10"/>
      <c r="T2578" s="1"/>
    </row>
    <row r="2579" spans="11:20" ht="13.5">
      <c r="K2579" s="10"/>
      <c r="T2579" s="1"/>
    </row>
    <row r="2580" spans="11:20" ht="13.5">
      <c r="K2580" s="10"/>
      <c r="T2580" s="1"/>
    </row>
    <row r="2581" spans="11:20" ht="13.5">
      <c r="K2581" s="10"/>
      <c r="T2581" s="1"/>
    </row>
    <row r="2582" spans="11:20" ht="13.5">
      <c r="K2582" s="10"/>
      <c r="T2582" s="1"/>
    </row>
    <row r="2583" spans="11:20" ht="13.5">
      <c r="K2583" s="10"/>
      <c r="T2583" s="1"/>
    </row>
    <row r="2584" spans="11:20" ht="13.5">
      <c r="K2584" s="10"/>
      <c r="T2584" s="1"/>
    </row>
    <row r="2585" spans="11:20" ht="13.5">
      <c r="K2585" s="10"/>
      <c r="T2585" s="1"/>
    </row>
    <row r="2586" spans="11:20" ht="13.5">
      <c r="K2586" s="10"/>
      <c r="T2586" s="1"/>
    </row>
    <row r="2587" spans="11:20" ht="13.5">
      <c r="K2587" s="10"/>
      <c r="T2587" s="1"/>
    </row>
    <row r="2588" spans="11:20" ht="13.5">
      <c r="K2588" s="10"/>
      <c r="T2588" s="1"/>
    </row>
    <row r="2589" spans="11:20" ht="13.5">
      <c r="K2589" s="10"/>
      <c r="T2589" s="1"/>
    </row>
    <row r="2590" spans="11:20" ht="13.5">
      <c r="K2590" s="10"/>
      <c r="T2590" s="1"/>
    </row>
    <row r="2591" spans="11:20" ht="13.5">
      <c r="K2591" s="10"/>
      <c r="T2591" s="1"/>
    </row>
    <row r="2592" spans="11:20" ht="13.5">
      <c r="K2592" s="10"/>
      <c r="T2592" s="1"/>
    </row>
    <row r="2593" spans="11:20" ht="13.5">
      <c r="K2593" s="10"/>
      <c r="T2593" s="1"/>
    </row>
    <row r="2594" spans="11:20" ht="13.5">
      <c r="K2594" s="10"/>
      <c r="T2594" s="1"/>
    </row>
    <row r="2595" spans="11:20" ht="13.5">
      <c r="K2595" s="10"/>
      <c r="T2595" s="1"/>
    </row>
    <row r="2596" spans="11:20" ht="13.5">
      <c r="K2596" s="10"/>
      <c r="T2596" s="1"/>
    </row>
    <row r="2597" spans="11:20" ht="13.5">
      <c r="K2597" s="10"/>
      <c r="T2597" s="1"/>
    </row>
    <row r="2598" spans="11:20" ht="13.5">
      <c r="K2598" s="10"/>
      <c r="T2598" s="1"/>
    </row>
    <row r="2599" spans="11:20" ht="13.5">
      <c r="K2599" s="10"/>
      <c r="T2599" s="1"/>
    </row>
    <row r="2600" spans="11:20" ht="13.5">
      <c r="K2600" s="10"/>
      <c r="T2600" s="1"/>
    </row>
    <row r="2601" spans="11:20" ht="13.5">
      <c r="K2601" s="10"/>
      <c r="T2601" s="1"/>
    </row>
    <row r="2602" spans="11:20" ht="13.5">
      <c r="K2602" s="10"/>
      <c r="T2602" s="1"/>
    </row>
    <row r="2603" spans="11:20" ht="13.5">
      <c r="K2603" s="10"/>
      <c r="T2603" s="1"/>
    </row>
    <row r="2604" spans="11:20" ht="13.5">
      <c r="K2604" s="10"/>
      <c r="T2604" s="1"/>
    </row>
    <row r="2605" spans="11:20" ht="13.5">
      <c r="K2605" s="10"/>
      <c r="T2605" s="1"/>
    </row>
    <row r="2606" spans="11:20" ht="13.5">
      <c r="K2606" s="10"/>
      <c r="T2606" s="1"/>
    </row>
    <row r="2607" spans="11:20" ht="13.5">
      <c r="K2607" s="10"/>
      <c r="T2607" s="1"/>
    </row>
    <row r="2608" spans="11:20" ht="13.5">
      <c r="K2608" s="10"/>
      <c r="T2608" s="1"/>
    </row>
    <row r="2609" spans="11:20" ht="13.5">
      <c r="K2609" s="10"/>
      <c r="T2609" s="1"/>
    </row>
    <row r="2610" spans="11:20" ht="13.5">
      <c r="K2610" s="10"/>
      <c r="T2610" s="1"/>
    </row>
    <row r="2611" spans="11:20" ht="13.5">
      <c r="K2611" s="10"/>
      <c r="T2611" s="1"/>
    </row>
    <row r="2612" spans="11:20" ht="13.5">
      <c r="K2612" s="10"/>
      <c r="T2612" s="1"/>
    </row>
    <row r="2613" spans="11:20" ht="13.5">
      <c r="K2613" s="10"/>
      <c r="T2613" s="1"/>
    </row>
    <row r="2614" spans="11:20" ht="13.5">
      <c r="K2614" s="10"/>
      <c r="T2614" s="1"/>
    </row>
    <row r="2615" spans="11:20" ht="13.5">
      <c r="K2615" s="10"/>
      <c r="T2615" s="1"/>
    </row>
    <row r="2616" spans="11:20" ht="13.5">
      <c r="K2616" s="10"/>
      <c r="T2616" s="1"/>
    </row>
    <row r="2617" spans="11:20" ht="13.5">
      <c r="K2617" s="10"/>
      <c r="T2617" s="1"/>
    </row>
    <row r="2618" spans="11:20" ht="13.5">
      <c r="K2618" s="10"/>
      <c r="T2618" s="1"/>
    </row>
    <row r="2619" spans="11:20" ht="13.5">
      <c r="K2619" s="10"/>
      <c r="T2619" s="1"/>
    </row>
    <row r="2620" spans="11:20" ht="13.5">
      <c r="K2620" s="10"/>
      <c r="T2620" s="1"/>
    </row>
    <row r="2621" spans="11:20" ht="13.5">
      <c r="K2621" s="10"/>
      <c r="T2621" s="1"/>
    </row>
    <row r="2622" spans="11:20" ht="13.5">
      <c r="K2622" s="10"/>
      <c r="T2622" s="1"/>
    </row>
    <row r="2623" spans="11:20" ht="13.5">
      <c r="K2623" s="10"/>
      <c r="T2623" s="1"/>
    </row>
    <row r="2624" spans="11:20" ht="13.5">
      <c r="K2624" s="10"/>
      <c r="T2624" s="1"/>
    </row>
    <row r="2625" spans="11:20" ht="13.5">
      <c r="K2625" s="10"/>
      <c r="T2625" s="1"/>
    </row>
    <row r="2626" spans="11:20" ht="13.5">
      <c r="K2626" s="10"/>
      <c r="T2626" s="1"/>
    </row>
    <row r="2627" spans="11:20" ht="13.5">
      <c r="K2627" s="10"/>
      <c r="T2627" s="1"/>
    </row>
    <row r="2628" spans="11:20" ht="13.5">
      <c r="K2628" s="10"/>
      <c r="T2628" s="1"/>
    </row>
    <row r="2629" spans="11:20" ht="13.5">
      <c r="K2629" s="10"/>
      <c r="T2629" s="1"/>
    </row>
    <row r="2630" spans="11:20" ht="13.5">
      <c r="K2630" s="10"/>
      <c r="T2630" s="1"/>
    </row>
    <row r="2631" spans="11:20" ht="13.5">
      <c r="K2631" s="10"/>
      <c r="T2631" s="1"/>
    </row>
    <row r="2632" spans="11:20" ht="13.5">
      <c r="K2632" s="10"/>
      <c r="T2632" s="1"/>
    </row>
    <row r="2633" spans="11:20" ht="13.5">
      <c r="K2633" s="10"/>
      <c r="T2633" s="1"/>
    </row>
    <row r="2634" spans="11:20" ht="13.5">
      <c r="K2634" s="10"/>
      <c r="T2634" s="1"/>
    </row>
    <row r="2635" spans="11:20" ht="13.5">
      <c r="K2635" s="10"/>
      <c r="T2635" s="1"/>
    </row>
    <row r="2636" spans="11:20" ht="13.5">
      <c r="K2636" s="10"/>
      <c r="T2636" s="1"/>
    </row>
    <row r="2637" spans="11:20" ht="13.5">
      <c r="K2637" s="10"/>
      <c r="T2637" s="1"/>
    </row>
    <row r="2638" spans="11:20" ht="13.5">
      <c r="K2638" s="10"/>
      <c r="T2638" s="1"/>
    </row>
    <row r="2639" spans="11:20" ht="13.5">
      <c r="K2639" s="10"/>
      <c r="T2639" s="1"/>
    </row>
    <row r="2640" spans="11:20" ht="13.5">
      <c r="K2640" s="10"/>
      <c r="T2640" s="1"/>
    </row>
    <row r="2641" spans="11:20" ht="13.5">
      <c r="K2641" s="10"/>
      <c r="T2641" s="1"/>
    </row>
    <row r="2642" spans="11:20" ht="13.5">
      <c r="K2642" s="10"/>
      <c r="T2642" s="1"/>
    </row>
    <row r="2643" spans="11:20" ht="13.5">
      <c r="K2643" s="10"/>
      <c r="T2643" s="1"/>
    </row>
    <row r="2644" spans="11:20" ht="13.5">
      <c r="K2644" s="10"/>
      <c r="T2644" s="1"/>
    </row>
    <row r="2645" spans="11:20" ht="13.5">
      <c r="K2645" s="10"/>
      <c r="T2645" s="1"/>
    </row>
    <row r="2646" spans="11:20" ht="13.5">
      <c r="K2646" s="10"/>
      <c r="T2646" s="1"/>
    </row>
    <row r="2647" spans="11:20" ht="13.5">
      <c r="K2647" s="10"/>
      <c r="T2647" s="1"/>
    </row>
    <row r="2648" spans="11:20" ht="13.5">
      <c r="K2648" s="10"/>
      <c r="T2648" s="1"/>
    </row>
    <row r="2649" spans="11:20" ht="13.5">
      <c r="K2649" s="10"/>
      <c r="T2649" s="1"/>
    </row>
    <row r="2650" spans="11:20" ht="13.5">
      <c r="K2650" s="10"/>
      <c r="T2650" s="1"/>
    </row>
    <row r="2651" spans="11:20" ht="13.5">
      <c r="K2651" s="10"/>
      <c r="T2651" s="1"/>
    </row>
    <row r="2652" spans="11:20" ht="13.5">
      <c r="K2652" s="10"/>
      <c r="T2652" s="1"/>
    </row>
    <row r="2653" spans="11:20" ht="13.5">
      <c r="K2653" s="10"/>
      <c r="T2653" s="1"/>
    </row>
    <row r="2654" spans="11:20" ht="13.5">
      <c r="K2654" s="10"/>
      <c r="T2654" s="1"/>
    </row>
    <row r="2655" spans="11:20" ht="13.5">
      <c r="K2655" s="10"/>
      <c r="T2655" s="1"/>
    </row>
    <row r="2656" spans="11:20" ht="13.5">
      <c r="K2656" s="10"/>
      <c r="T2656" s="1"/>
    </row>
    <row r="2657" spans="11:20" ht="13.5">
      <c r="K2657" s="10"/>
      <c r="T2657" s="1"/>
    </row>
    <row r="2658" spans="11:20" ht="13.5">
      <c r="K2658" s="10"/>
      <c r="T2658" s="1"/>
    </row>
    <row r="2659" spans="11:20" ht="13.5">
      <c r="K2659" s="10"/>
      <c r="T2659" s="1"/>
    </row>
    <row r="2660" spans="11:20" ht="13.5">
      <c r="K2660" s="10"/>
      <c r="T2660" s="1"/>
    </row>
    <row r="2661" spans="11:20" ht="13.5">
      <c r="K2661" s="10"/>
      <c r="T2661" s="1"/>
    </row>
    <row r="2662" spans="11:20" ht="13.5">
      <c r="K2662" s="10"/>
      <c r="T2662" s="1"/>
    </row>
    <row r="2663" spans="11:20" ht="13.5">
      <c r="K2663" s="10"/>
      <c r="T2663" s="1"/>
    </row>
    <row r="2664" spans="11:20" ht="13.5">
      <c r="K2664" s="10"/>
      <c r="T2664" s="1"/>
    </row>
    <row r="2665" spans="11:20" ht="13.5">
      <c r="K2665" s="10"/>
      <c r="T2665" s="1"/>
    </row>
    <row r="2666" spans="11:20" ht="13.5">
      <c r="K2666" s="10"/>
      <c r="T2666" s="1"/>
    </row>
    <row r="2667" spans="11:20" ht="13.5">
      <c r="K2667" s="10"/>
      <c r="T2667" s="1"/>
    </row>
    <row r="2668" spans="11:20" ht="13.5">
      <c r="K2668" s="10"/>
      <c r="T2668" s="1"/>
    </row>
    <row r="2669" spans="11:20" ht="13.5">
      <c r="K2669" s="10"/>
      <c r="T2669" s="1"/>
    </row>
    <row r="2670" spans="11:20" ht="13.5">
      <c r="K2670" s="10"/>
      <c r="T2670" s="1"/>
    </row>
    <row r="2671" spans="11:20" ht="13.5">
      <c r="K2671" s="10"/>
      <c r="T2671" s="1"/>
    </row>
    <row r="2672" spans="11:20" ht="13.5">
      <c r="K2672" s="10"/>
      <c r="T2672" s="1"/>
    </row>
    <row r="2673" spans="11:20" ht="13.5">
      <c r="K2673" s="10"/>
      <c r="T2673" s="1"/>
    </row>
    <row r="2674" spans="11:20" ht="13.5">
      <c r="K2674" s="10"/>
      <c r="T2674" s="1"/>
    </row>
    <row r="2675" spans="11:20" ht="13.5">
      <c r="K2675" s="10"/>
      <c r="T2675" s="1"/>
    </row>
    <row r="2676" spans="11:20" ht="13.5">
      <c r="K2676" s="10"/>
      <c r="T2676" s="1"/>
    </row>
    <row r="2677" spans="11:20" ht="13.5">
      <c r="K2677" s="10"/>
      <c r="T2677" s="1"/>
    </row>
    <row r="2678" spans="11:20" ht="13.5">
      <c r="K2678" s="10"/>
      <c r="T2678" s="1"/>
    </row>
    <row r="2679" spans="11:20" ht="13.5">
      <c r="K2679" s="10"/>
      <c r="T2679" s="1"/>
    </row>
    <row r="2680" spans="11:20" ht="13.5">
      <c r="K2680" s="10"/>
      <c r="T2680" s="1"/>
    </row>
    <row r="2681" spans="11:20" ht="13.5">
      <c r="K2681" s="10"/>
      <c r="T2681" s="1"/>
    </row>
    <row r="2682" spans="11:20" ht="13.5">
      <c r="K2682" s="10"/>
      <c r="T2682" s="1"/>
    </row>
    <row r="2683" spans="11:20" ht="13.5">
      <c r="K2683" s="10"/>
      <c r="T2683" s="1"/>
    </row>
    <row r="2684" spans="11:20" ht="13.5">
      <c r="K2684" s="10"/>
      <c r="T2684" s="1"/>
    </row>
    <row r="2685" spans="11:20" ht="13.5">
      <c r="K2685" s="10"/>
      <c r="T2685" s="1"/>
    </row>
    <row r="2686" spans="11:20" ht="13.5">
      <c r="K2686" s="10"/>
      <c r="T2686" s="1"/>
    </row>
    <row r="2687" spans="11:20" ht="13.5">
      <c r="K2687" s="10"/>
      <c r="T2687" s="1"/>
    </row>
    <row r="2688" spans="11:20" ht="13.5">
      <c r="K2688" s="10"/>
      <c r="T2688" s="1"/>
    </row>
    <row r="2689" spans="11:20" ht="13.5">
      <c r="K2689" s="10"/>
      <c r="T2689" s="1"/>
    </row>
    <row r="2690" spans="11:20" ht="13.5">
      <c r="K2690" s="10"/>
      <c r="T2690" s="1"/>
    </row>
    <row r="2691" spans="11:20" ht="13.5">
      <c r="K2691" s="10"/>
      <c r="T2691" s="1"/>
    </row>
    <row r="2692" spans="11:20" ht="13.5">
      <c r="K2692" s="10"/>
      <c r="T2692" s="1"/>
    </row>
    <row r="2693" spans="11:20" ht="13.5">
      <c r="K2693" s="10"/>
      <c r="T2693" s="1"/>
    </row>
    <row r="2694" spans="11:20" ht="13.5">
      <c r="K2694" s="10"/>
      <c r="T2694" s="1"/>
    </row>
    <row r="2695" spans="11:20" ht="13.5">
      <c r="K2695" s="10"/>
      <c r="T2695" s="1"/>
    </row>
    <row r="2696" spans="11:20" ht="13.5">
      <c r="K2696" s="10"/>
      <c r="T2696" s="1"/>
    </row>
    <row r="2697" spans="11:20" ht="13.5">
      <c r="K2697" s="10"/>
      <c r="T2697" s="1"/>
    </row>
    <row r="2698" spans="11:20" ht="13.5">
      <c r="K2698" s="10"/>
      <c r="T2698" s="1"/>
    </row>
    <row r="2699" spans="11:20" ht="13.5">
      <c r="K2699" s="10"/>
      <c r="T2699" s="1"/>
    </row>
    <row r="2700" spans="11:20" ht="13.5">
      <c r="K2700" s="10"/>
      <c r="T2700" s="1"/>
    </row>
    <row r="2701" spans="11:20" ht="13.5">
      <c r="K2701" s="10"/>
      <c r="T2701" s="1"/>
    </row>
    <row r="2702" spans="11:20" ht="13.5">
      <c r="K2702" s="10"/>
      <c r="T2702" s="1"/>
    </row>
    <row r="2703" spans="11:20" ht="13.5">
      <c r="K2703" s="10"/>
      <c r="T2703" s="1"/>
    </row>
    <row r="2704" spans="11:20" ht="13.5">
      <c r="K2704" s="10"/>
      <c r="T2704" s="1"/>
    </row>
    <row r="2705" spans="11:20" ht="13.5">
      <c r="K2705" s="10"/>
      <c r="T2705" s="1"/>
    </row>
    <row r="2706" spans="11:20" ht="13.5">
      <c r="K2706" s="10"/>
      <c r="T2706" s="1"/>
    </row>
    <row r="2707" spans="11:20" ht="13.5">
      <c r="K2707" s="10"/>
      <c r="T2707" s="1"/>
    </row>
    <row r="2708" spans="11:20" ht="13.5">
      <c r="K2708" s="10"/>
      <c r="T2708" s="1"/>
    </row>
    <row r="2709" spans="11:20" ht="13.5">
      <c r="K2709" s="10"/>
      <c r="T2709" s="1"/>
    </row>
    <row r="2710" spans="11:20" ht="13.5">
      <c r="K2710" s="10"/>
      <c r="T2710" s="1"/>
    </row>
    <row r="2711" spans="11:20" ht="13.5">
      <c r="K2711" s="10"/>
      <c r="T2711" s="1"/>
    </row>
    <row r="2712" spans="11:20" ht="13.5">
      <c r="K2712" s="10"/>
      <c r="T2712" s="1"/>
    </row>
    <row r="2713" spans="11:20" ht="13.5">
      <c r="K2713" s="10"/>
      <c r="T2713" s="1"/>
    </row>
    <row r="2714" spans="11:20" ht="13.5">
      <c r="K2714" s="10"/>
      <c r="T2714" s="1"/>
    </row>
    <row r="2715" spans="11:20" ht="13.5">
      <c r="K2715" s="10"/>
      <c r="T2715" s="1"/>
    </row>
    <row r="2716" spans="11:20" ht="13.5">
      <c r="K2716" s="10"/>
      <c r="T2716" s="1"/>
    </row>
    <row r="2717" spans="11:20" ht="13.5">
      <c r="K2717" s="10"/>
      <c r="T2717" s="1"/>
    </row>
    <row r="2718" spans="11:20" ht="13.5">
      <c r="K2718" s="10"/>
      <c r="T2718" s="1"/>
    </row>
    <row r="2719" spans="11:20" ht="13.5">
      <c r="K2719" s="10"/>
      <c r="T2719" s="1"/>
    </row>
    <row r="2720" spans="11:20" ht="13.5">
      <c r="K2720" s="10"/>
      <c r="T2720" s="1"/>
    </row>
    <row r="2721" spans="11:20" ht="13.5">
      <c r="K2721" s="10"/>
      <c r="T2721" s="1"/>
    </row>
    <row r="2722" spans="11:20" ht="13.5">
      <c r="K2722" s="10"/>
      <c r="T2722" s="1"/>
    </row>
    <row r="2723" spans="11:20" ht="13.5">
      <c r="K2723" s="10"/>
      <c r="T2723" s="1"/>
    </row>
    <row r="2724" spans="11:20" ht="13.5">
      <c r="K2724" s="10"/>
      <c r="T2724" s="1"/>
    </row>
    <row r="2725" spans="11:20" ht="13.5">
      <c r="K2725" s="10"/>
      <c r="T2725" s="1"/>
    </row>
    <row r="2726" spans="11:20" ht="13.5">
      <c r="K2726" s="10"/>
      <c r="T2726" s="1"/>
    </row>
    <row r="2727" spans="11:20" ht="13.5">
      <c r="K2727" s="10"/>
      <c r="T2727" s="1"/>
    </row>
    <row r="2728" spans="11:20" ht="13.5">
      <c r="K2728" s="10"/>
      <c r="T2728" s="1"/>
    </row>
    <row r="2729" spans="11:20" ht="13.5">
      <c r="K2729" s="10"/>
      <c r="T2729" s="1"/>
    </row>
    <row r="2730" spans="11:20" ht="13.5">
      <c r="K2730" s="10"/>
      <c r="T2730" s="1"/>
    </row>
    <row r="2731" spans="11:20" ht="13.5">
      <c r="K2731" s="10"/>
      <c r="T2731" s="1"/>
    </row>
    <row r="2732" spans="11:20" ht="13.5">
      <c r="K2732" s="10"/>
      <c r="T2732" s="1"/>
    </row>
    <row r="2733" spans="11:20" ht="13.5">
      <c r="K2733" s="10"/>
      <c r="T2733" s="1"/>
    </row>
    <row r="2734" spans="11:20" ht="13.5">
      <c r="K2734" s="10"/>
      <c r="T2734" s="1"/>
    </row>
    <row r="2735" spans="11:20" ht="13.5">
      <c r="K2735" s="10"/>
      <c r="T2735" s="1"/>
    </row>
    <row r="2736" spans="11:20" ht="13.5">
      <c r="K2736" s="10"/>
      <c r="T2736" s="1"/>
    </row>
    <row r="2737" spans="11:20" ht="13.5">
      <c r="K2737" s="10"/>
      <c r="T2737" s="1"/>
    </row>
    <row r="2738" spans="11:20" ht="13.5">
      <c r="K2738" s="10"/>
      <c r="T2738" s="1"/>
    </row>
    <row r="2739" spans="11:20" ht="13.5">
      <c r="K2739" s="10"/>
      <c r="T2739" s="1"/>
    </row>
    <row r="2740" spans="11:20" ht="13.5">
      <c r="K2740" s="10"/>
      <c r="T2740" s="1"/>
    </row>
    <row r="2741" spans="11:20" ht="13.5">
      <c r="K2741" s="10"/>
      <c r="T2741" s="1"/>
    </row>
    <row r="2742" spans="11:20" ht="13.5">
      <c r="K2742" s="10"/>
      <c r="T2742" s="1"/>
    </row>
    <row r="2743" spans="11:20" ht="13.5">
      <c r="K2743" s="10"/>
      <c r="T2743" s="1"/>
    </row>
    <row r="2744" spans="11:20" ht="13.5">
      <c r="K2744" s="10"/>
      <c r="T2744" s="1"/>
    </row>
    <row r="2745" spans="11:20" ht="13.5">
      <c r="K2745" s="10"/>
      <c r="T2745" s="1"/>
    </row>
    <row r="2746" spans="11:20" ht="13.5">
      <c r="K2746" s="10"/>
      <c r="T2746" s="1"/>
    </row>
    <row r="2747" spans="11:20" ht="13.5">
      <c r="K2747" s="10"/>
      <c r="T2747" s="1"/>
    </row>
    <row r="2748" spans="11:20" ht="13.5">
      <c r="K2748" s="10"/>
      <c r="T2748" s="1"/>
    </row>
    <row r="2749" spans="11:20" ht="13.5">
      <c r="K2749" s="10"/>
      <c r="T2749" s="1"/>
    </row>
    <row r="2750" spans="11:20" ht="13.5">
      <c r="K2750" s="10"/>
      <c r="T2750" s="1"/>
    </row>
    <row r="2751" spans="11:20" ht="13.5">
      <c r="K2751" s="10"/>
      <c r="T2751" s="1"/>
    </row>
    <row r="2752" spans="11:20" ht="13.5">
      <c r="K2752" s="10"/>
      <c r="T2752" s="1"/>
    </row>
    <row r="2753" spans="11:20" ht="13.5">
      <c r="K2753" s="10"/>
      <c r="T2753" s="1"/>
    </row>
    <row r="2754" spans="11:20" ht="13.5">
      <c r="K2754" s="10"/>
      <c r="T2754" s="1"/>
    </row>
    <row r="2755" spans="11:20" ht="13.5">
      <c r="K2755" s="10"/>
      <c r="T2755" s="1"/>
    </row>
    <row r="2756" spans="11:20" ht="13.5">
      <c r="K2756" s="10"/>
      <c r="T2756" s="1"/>
    </row>
    <row r="2757" spans="11:20" ht="13.5">
      <c r="K2757" s="10"/>
      <c r="T2757" s="1"/>
    </row>
    <row r="2758" spans="11:20" ht="13.5">
      <c r="K2758" s="10"/>
      <c r="T2758" s="1"/>
    </row>
    <row r="2759" spans="11:20" ht="13.5">
      <c r="K2759" s="10"/>
      <c r="T2759" s="1"/>
    </row>
    <row r="2760" spans="11:20" ht="13.5">
      <c r="K2760" s="10"/>
      <c r="T2760" s="1"/>
    </row>
    <row r="2761" spans="11:20" ht="13.5">
      <c r="K2761" s="10"/>
      <c r="T2761" s="1"/>
    </row>
    <row r="2762" spans="11:20" ht="13.5">
      <c r="K2762" s="10"/>
      <c r="T2762" s="1"/>
    </row>
    <row r="2763" spans="11:20" ht="13.5">
      <c r="K2763" s="10"/>
      <c r="T2763" s="1"/>
    </row>
    <row r="2764" spans="11:20" ht="13.5">
      <c r="K2764" s="10"/>
      <c r="T2764" s="1"/>
    </row>
    <row r="2765" spans="11:20" ht="13.5">
      <c r="K2765" s="10"/>
      <c r="T2765" s="1"/>
    </row>
    <row r="2766" spans="11:20" ht="13.5">
      <c r="K2766" s="10"/>
      <c r="T2766" s="1"/>
    </row>
    <row r="2767" spans="11:20" ht="13.5">
      <c r="K2767" s="10"/>
      <c r="T2767" s="1"/>
    </row>
    <row r="2768" spans="11:20" ht="13.5">
      <c r="K2768" s="10"/>
      <c r="T2768" s="1"/>
    </row>
    <row r="2769" spans="11:20" ht="13.5">
      <c r="K2769" s="10"/>
      <c r="T2769" s="1"/>
    </row>
    <row r="2770" spans="11:20" ht="13.5">
      <c r="K2770" s="10"/>
      <c r="T2770" s="1"/>
    </row>
    <row r="2771" spans="11:20" ht="13.5">
      <c r="K2771" s="10"/>
      <c r="T2771" s="1"/>
    </row>
    <row r="2772" spans="11:20" ht="13.5">
      <c r="K2772" s="10"/>
      <c r="T2772" s="1"/>
    </row>
    <row r="2773" spans="11:20" ht="13.5">
      <c r="K2773" s="10"/>
      <c r="T2773" s="1"/>
    </row>
    <row r="2774" spans="11:20" ht="13.5">
      <c r="K2774" s="10"/>
      <c r="T2774" s="1"/>
    </row>
    <row r="2775" spans="11:20" ht="13.5">
      <c r="K2775" s="10"/>
      <c r="T2775" s="1"/>
    </row>
    <row r="2776" spans="11:20" ht="13.5">
      <c r="K2776" s="10"/>
      <c r="T2776" s="1"/>
    </row>
    <row r="2777" spans="11:20" ht="13.5">
      <c r="K2777" s="10"/>
      <c r="T2777" s="1"/>
    </row>
    <row r="2778" spans="11:20" ht="13.5">
      <c r="K2778" s="10"/>
      <c r="T2778" s="1"/>
    </row>
    <row r="2779" spans="11:20" ht="13.5">
      <c r="K2779" s="10"/>
      <c r="T2779" s="1"/>
    </row>
    <row r="2780" spans="11:20" ht="13.5">
      <c r="K2780" s="10"/>
      <c r="T2780" s="1"/>
    </row>
    <row r="2781" spans="11:20" ht="13.5">
      <c r="K2781" s="10"/>
      <c r="T2781" s="1"/>
    </row>
    <row r="2782" spans="11:20" ht="13.5">
      <c r="K2782" s="10"/>
      <c r="T2782" s="1"/>
    </row>
    <row r="2783" spans="11:20" ht="13.5">
      <c r="K2783" s="10"/>
      <c r="T2783" s="1"/>
    </row>
    <row r="2784" spans="11:20" ht="13.5">
      <c r="K2784" s="10"/>
      <c r="T2784" s="1"/>
    </row>
    <row r="2785" spans="11:20" ht="13.5">
      <c r="K2785" s="10"/>
      <c r="T2785" s="1"/>
    </row>
    <row r="2786" spans="11:20" ht="13.5">
      <c r="K2786" s="10"/>
      <c r="T2786" s="1"/>
    </row>
    <row r="2787" spans="11:20" ht="13.5">
      <c r="K2787" s="10"/>
      <c r="T2787" s="1"/>
    </row>
    <row r="2788" spans="11:20" ht="13.5">
      <c r="K2788" s="10"/>
      <c r="T2788" s="1"/>
    </row>
    <row r="2789" spans="11:20" ht="13.5">
      <c r="K2789" s="10"/>
      <c r="T2789" s="1"/>
    </row>
    <row r="2790" spans="11:20" ht="13.5">
      <c r="K2790" s="10"/>
      <c r="T2790" s="1"/>
    </row>
    <row r="2791" spans="11:20" ht="13.5">
      <c r="K2791" s="10"/>
      <c r="T2791" s="1"/>
    </row>
    <row r="2792" spans="11:20" ht="13.5">
      <c r="K2792" s="10"/>
      <c r="T2792" s="1"/>
    </row>
    <row r="2793" spans="11:20" ht="13.5">
      <c r="K2793" s="10"/>
      <c r="T2793" s="1"/>
    </row>
    <row r="2794" spans="11:20" ht="13.5">
      <c r="K2794" s="10"/>
      <c r="T2794" s="1"/>
    </row>
    <row r="2795" spans="11:20" ht="13.5">
      <c r="K2795" s="10"/>
      <c r="T2795" s="1"/>
    </row>
    <row r="2796" spans="11:20" ht="13.5">
      <c r="K2796" s="10"/>
      <c r="T2796" s="1"/>
    </row>
    <row r="2797" spans="11:20" ht="13.5">
      <c r="K2797" s="10"/>
      <c r="T2797" s="1"/>
    </row>
    <row r="2798" spans="11:20" ht="13.5">
      <c r="K2798" s="10"/>
      <c r="T2798" s="1"/>
    </row>
    <row r="2799" spans="11:20" ht="13.5">
      <c r="K2799" s="10"/>
      <c r="T2799" s="1"/>
    </row>
    <row r="2800" spans="11:20" ht="13.5">
      <c r="K2800" s="10"/>
      <c r="T2800" s="1"/>
    </row>
    <row r="2801" spans="11:20" ht="13.5">
      <c r="K2801" s="10"/>
      <c r="T2801" s="1"/>
    </row>
    <row r="2802" spans="11:20" ht="13.5">
      <c r="K2802" s="10"/>
      <c r="T2802" s="1"/>
    </row>
    <row r="2803" spans="11:20" ht="13.5">
      <c r="K2803" s="10"/>
      <c r="T2803" s="1"/>
    </row>
    <row r="2804" spans="11:20" ht="13.5">
      <c r="K2804" s="10"/>
      <c r="T2804" s="1"/>
    </row>
    <row r="2805" spans="11:20" ht="13.5">
      <c r="K2805" s="10"/>
      <c r="T2805" s="1"/>
    </row>
    <row r="2806" spans="11:20" ht="13.5">
      <c r="K2806" s="10"/>
      <c r="T2806" s="1"/>
    </row>
    <row r="2807" spans="11:20" ht="13.5">
      <c r="K2807" s="10"/>
      <c r="T2807" s="1"/>
    </row>
    <row r="2808" spans="11:20" ht="13.5">
      <c r="K2808" s="10"/>
      <c r="T2808" s="1"/>
    </row>
    <row r="2809" spans="11:20" ht="13.5">
      <c r="K2809" s="10"/>
      <c r="T2809" s="1"/>
    </row>
    <row r="2810" spans="11:20" ht="13.5">
      <c r="K2810" s="10"/>
      <c r="T2810" s="1"/>
    </row>
    <row r="2811" spans="11:20" ht="13.5">
      <c r="K2811" s="10"/>
      <c r="T2811" s="1"/>
    </row>
    <row r="2812" spans="11:20" ht="13.5">
      <c r="K2812" s="10"/>
      <c r="T2812" s="1"/>
    </row>
    <row r="2813" spans="11:20" ht="13.5">
      <c r="K2813" s="10"/>
      <c r="T2813" s="1"/>
    </row>
    <row r="2814" spans="11:20" ht="13.5">
      <c r="K2814" s="10"/>
      <c r="T2814" s="1"/>
    </row>
    <row r="2815" spans="11:20" ht="13.5">
      <c r="K2815" s="10"/>
      <c r="T2815" s="1"/>
    </row>
    <row r="2816" spans="11:20" ht="13.5">
      <c r="K2816" s="10"/>
      <c r="T2816" s="1"/>
    </row>
    <row r="2817" spans="11:20" ht="13.5">
      <c r="K2817" s="10"/>
      <c r="T2817" s="1"/>
    </row>
    <row r="2818" spans="11:20" ht="13.5">
      <c r="K2818" s="10"/>
      <c r="T2818" s="1"/>
    </row>
    <row r="2819" spans="11:20" ht="13.5">
      <c r="K2819" s="10"/>
      <c r="T2819" s="1"/>
    </row>
    <row r="2820" spans="11:20" ht="13.5">
      <c r="K2820" s="10"/>
      <c r="T2820" s="1"/>
    </row>
    <row r="2821" spans="11:20" ht="13.5">
      <c r="K2821" s="10"/>
      <c r="T2821" s="1"/>
    </row>
    <row r="2822" spans="11:20" ht="13.5">
      <c r="K2822" s="10"/>
      <c r="T2822" s="1"/>
    </row>
    <row r="2823" spans="11:20" ht="13.5">
      <c r="K2823" s="10"/>
      <c r="T2823" s="1"/>
    </row>
    <row r="2824" spans="11:20" ht="13.5">
      <c r="K2824" s="10"/>
      <c r="T2824" s="1"/>
    </row>
    <row r="2825" spans="11:20" ht="13.5">
      <c r="K2825" s="10"/>
      <c r="T2825" s="1"/>
    </row>
    <row r="2826" spans="11:20" ht="13.5">
      <c r="K2826" s="10"/>
      <c r="T2826" s="1"/>
    </row>
    <row r="2827" spans="11:20" ht="13.5">
      <c r="K2827" s="10"/>
      <c r="T2827" s="1"/>
    </row>
    <row r="2828" spans="11:20" ht="13.5">
      <c r="K2828" s="10"/>
      <c r="T2828" s="1"/>
    </row>
    <row r="2829" spans="11:20" ht="13.5">
      <c r="K2829" s="10"/>
      <c r="T2829" s="1"/>
    </row>
    <row r="2830" spans="11:20" ht="13.5">
      <c r="K2830" s="10"/>
      <c r="T2830" s="1"/>
    </row>
    <row r="2831" spans="11:20" ht="13.5">
      <c r="K2831" s="10"/>
      <c r="T2831" s="1"/>
    </row>
    <row r="2832" spans="11:20" ht="13.5">
      <c r="K2832" s="10"/>
      <c r="T2832" s="1"/>
    </row>
    <row r="2833" spans="11:20" ht="13.5">
      <c r="K2833" s="10"/>
      <c r="T2833" s="1"/>
    </row>
    <row r="2834" spans="11:20" ht="13.5">
      <c r="K2834" s="10"/>
      <c r="T2834" s="1"/>
    </row>
    <row r="2835" spans="11:20" ht="13.5">
      <c r="K2835" s="10"/>
      <c r="T2835" s="1"/>
    </row>
    <row r="2836" spans="11:20" ht="13.5">
      <c r="K2836" s="10"/>
      <c r="T2836" s="1"/>
    </row>
    <row r="2837" spans="11:20" ht="13.5">
      <c r="K2837" s="10"/>
      <c r="T2837" s="1"/>
    </row>
    <row r="2838" spans="11:20" ht="13.5">
      <c r="K2838" s="10"/>
      <c r="T2838" s="1"/>
    </row>
    <row r="2839" spans="11:20" ht="13.5">
      <c r="K2839" s="10"/>
      <c r="T2839" s="1"/>
    </row>
    <row r="2840" spans="11:20" ht="13.5">
      <c r="K2840" s="10"/>
      <c r="T2840" s="1"/>
    </row>
    <row r="2841" spans="11:20" ht="13.5">
      <c r="K2841" s="10"/>
      <c r="T2841" s="1"/>
    </row>
    <row r="2842" spans="11:20" ht="13.5">
      <c r="K2842" s="10"/>
      <c r="T2842" s="1"/>
    </row>
    <row r="2843" spans="11:20" ht="13.5">
      <c r="K2843" s="10"/>
      <c r="T2843" s="1"/>
    </row>
    <row r="2844" spans="11:20" ht="13.5">
      <c r="K2844" s="10"/>
      <c r="T2844" s="1"/>
    </row>
    <row r="2845" spans="11:20" ht="13.5">
      <c r="K2845" s="10"/>
      <c r="T2845" s="1"/>
    </row>
    <row r="2846" spans="11:20" ht="13.5">
      <c r="K2846" s="10"/>
      <c r="T2846" s="1"/>
    </row>
    <row r="2847" spans="11:20" ht="13.5">
      <c r="K2847" s="10"/>
      <c r="T2847" s="1"/>
    </row>
    <row r="2848" spans="11:20" ht="13.5">
      <c r="K2848" s="10"/>
      <c r="T2848" s="1"/>
    </row>
    <row r="2849" spans="11:20" ht="13.5">
      <c r="K2849" s="10"/>
      <c r="T2849" s="1"/>
    </row>
    <row r="2850" spans="11:20" ht="13.5">
      <c r="K2850" s="10"/>
      <c r="T2850" s="1"/>
    </row>
    <row r="2851" spans="11:20" ht="13.5">
      <c r="K2851" s="10"/>
      <c r="T2851" s="1"/>
    </row>
    <row r="2852" spans="11:20" ht="13.5">
      <c r="K2852" s="10"/>
      <c r="T2852" s="1"/>
    </row>
    <row r="2853" spans="11:20" ht="13.5">
      <c r="K2853" s="10"/>
      <c r="T2853" s="1"/>
    </row>
    <row r="2854" spans="11:20" ht="13.5">
      <c r="K2854" s="10"/>
      <c r="T2854" s="1"/>
    </row>
    <row r="2855" spans="11:20" ht="13.5">
      <c r="K2855" s="10"/>
      <c r="T2855" s="1"/>
    </row>
    <row r="2856" spans="11:20" ht="13.5">
      <c r="K2856" s="10"/>
      <c r="T2856" s="1"/>
    </row>
    <row r="2857" spans="11:20" ht="13.5">
      <c r="K2857" s="10"/>
      <c r="T2857" s="1"/>
    </row>
    <row r="2858" spans="11:20" ht="13.5">
      <c r="K2858" s="10"/>
      <c r="T2858" s="1"/>
    </row>
    <row r="2859" spans="11:20" ht="13.5">
      <c r="K2859" s="10"/>
      <c r="T2859" s="1"/>
    </row>
    <row r="2860" spans="11:20" ht="13.5">
      <c r="K2860" s="10"/>
      <c r="T2860" s="1"/>
    </row>
    <row r="2861" spans="11:20" ht="13.5">
      <c r="K2861" s="10"/>
      <c r="T2861" s="1"/>
    </row>
    <row r="2862" spans="11:20" ht="13.5">
      <c r="K2862" s="10"/>
      <c r="T2862" s="1"/>
    </row>
    <row r="2863" spans="11:20" ht="13.5">
      <c r="K2863" s="10"/>
      <c r="T2863" s="1"/>
    </row>
    <row r="2864" spans="11:20" ht="13.5">
      <c r="K2864" s="10"/>
      <c r="T2864" s="1"/>
    </row>
    <row r="2865" spans="11:20" ht="13.5">
      <c r="K2865" s="10"/>
      <c r="T2865" s="1"/>
    </row>
    <row r="2866" spans="11:20" ht="13.5">
      <c r="K2866" s="10"/>
      <c r="T2866" s="1"/>
    </row>
    <row r="2867" spans="11:20" ht="13.5">
      <c r="K2867" s="10"/>
      <c r="T2867" s="1"/>
    </row>
    <row r="2868" spans="11:20" ht="13.5">
      <c r="K2868" s="10"/>
      <c r="T2868" s="1"/>
    </row>
    <row r="2869" spans="11:20" ht="13.5">
      <c r="K2869" s="10"/>
      <c r="T2869" s="1"/>
    </row>
    <row r="2870" spans="11:20" ht="13.5">
      <c r="K2870" s="10"/>
      <c r="T2870" s="1"/>
    </row>
    <row r="2871" spans="11:20" ht="13.5">
      <c r="K2871" s="10"/>
      <c r="T2871" s="1"/>
    </row>
    <row r="2872" spans="11:20" ht="13.5">
      <c r="K2872" s="10"/>
      <c r="T2872" s="1"/>
    </row>
    <row r="2873" spans="11:20" ht="13.5">
      <c r="K2873" s="10"/>
      <c r="T2873" s="1"/>
    </row>
    <row r="2874" spans="11:20" ht="13.5">
      <c r="K2874" s="10"/>
      <c r="T2874" s="1"/>
    </row>
    <row r="2875" spans="11:20" ht="13.5">
      <c r="K2875" s="10"/>
      <c r="T2875" s="1"/>
    </row>
    <row r="2876" spans="11:20" ht="13.5">
      <c r="K2876" s="10"/>
      <c r="T2876" s="1"/>
    </row>
    <row r="2877" spans="11:20" ht="13.5">
      <c r="K2877" s="10"/>
      <c r="T2877" s="1"/>
    </row>
    <row r="2878" spans="11:20" ht="13.5">
      <c r="K2878" s="10"/>
      <c r="T2878" s="1"/>
    </row>
    <row r="2879" spans="11:20" ht="13.5">
      <c r="K2879" s="10"/>
      <c r="T2879" s="1"/>
    </row>
    <row r="2880" spans="11:20" ht="13.5">
      <c r="K2880" s="10"/>
      <c r="T2880" s="1"/>
    </row>
    <row r="2881" spans="11:20" ht="13.5">
      <c r="K2881" s="10"/>
      <c r="T2881" s="1"/>
    </row>
    <row r="2882" spans="11:20" ht="13.5">
      <c r="K2882" s="10"/>
      <c r="T2882" s="1"/>
    </row>
    <row r="2883" spans="11:20" ht="13.5">
      <c r="K2883" s="10"/>
      <c r="T2883" s="1"/>
    </row>
    <row r="2884" spans="11:20" ht="13.5">
      <c r="K2884" s="10"/>
      <c r="T2884" s="1"/>
    </row>
    <row r="2885" spans="11:20" ht="13.5">
      <c r="K2885" s="10"/>
      <c r="T2885" s="1"/>
    </row>
    <row r="2886" spans="11:20" ht="13.5">
      <c r="K2886" s="10"/>
      <c r="T2886" s="1"/>
    </row>
    <row r="2887" spans="11:20" ht="13.5">
      <c r="K2887" s="10"/>
      <c r="T2887" s="1"/>
    </row>
    <row r="2888" spans="11:20" ht="13.5">
      <c r="K2888" s="10"/>
      <c r="T2888" s="1"/>
    </row>
    <row r="2889" spans="11:20" ht="13.5">
      <c r="K2889" s="10"/>
      <c r="T2889" s="1"/>
    </row>
    <row r="2890" spans="11:20" ht="13.5">
      <c r="K2890" s="10"/>
      <c r="T2890" s="1"/>
    </row>
    <row r="2891" spans="11:20" ht="13.5">
      <c r="K2891" s="10"/>
      <c r="T2891" s="1"/>
    </row>
    <row r="2892" spans="11:20" ht="13.5">
      <c r="K2892" s="10"/>
      <c r="T2892" s="1"/>
    </row>
    <row r="2893" spans="11:20" ht="13.5">
      <c r="K2893" s="10"/>
      <c r="T2893" s="1"/>
    </row>
    <row r="2894" spans="11:20" ht="13.5">
      <c r="K2894" s="10"/>
      <c r="T2894" s="1"/>
    </row>
    <row r="2895" spans="11:20" ht="13.5">
      <c r="K2895" s="10"/>
      <c r="T2895" s="1"/>
    </row>
    <row r="2896" spans="11:20" ht="13.5">
      <c r="K2896" s="10"/>
      <c r="T2896" s="1"/>
    </row>
    <row r="2897" spans="11:20" ht="13.5">
      <c r="K2897" s="10"/>
      <c r="T2897" s="1"/>
    </row>
    <row r="2898" spans="11:20" ht="13.5">
      <c r="K2898" s="10"/>
      <c r="T2898" s="1"/>
    </row>
    <row r="2899" spans="11:20" ht="13.5">
      <c r="K2899" s="10"/>
      <c r="T2899" s="1"/>
    </row>
    <row r="2900" spans="11:20" ht="13.5">
      <c r="K2900" s="10"/>
      <c r="T2900" s="1"/>
    </row>
    <row r="2901" spans="11:20" ht="13.5">
      <c r="K2901" s="10"/>
      <c r="T2901" s="1"/>
    </row>
    <row r="2902" spans="11:20" ht="13.5">
      <c r="K2902" s="10"/>
      <c r="T2902" s="1"/>
    </row>
    <row r="2903" spans="11:20" ht="13.5">
      <c r="K2903" s="10"/>
      <c r="T2903" s="1"/>
    </row>
    <row r="2904" spans="11:20" ht="13.5">
      <c r="K2904" s="10"/>
      <c r="T2904" s="1"/>
    </row>
    <row r="2905" spans="11:20" ht="13.5">
      <c r="K2905" s="10"/>
      <c r="T2905" s="1"/>
    </row>
    <row r="2906" spans="11:20" ht="13.5">
      <c r="K2906" s="10"/>
      <c r="T2906" s="1"/>
    </row>
    <row r="2907" spans="11:20" ht="13.5">
      <c r="K2907" s="10"/>
      <c r="T2907" s="1"/>
    </row>
    <row r="2908" spans="11:20" ht="13.5">
      <c r="K2908" s="10"/>
      <c r="T2908" s="1"/>
    </row>
    <row r="2909" spans="11:20" ht="13.5">
      <c r="K2909" s="10"/>
      <c r="T2909" s="1"/>
    </row>
    <row r="2910" spans="11:20" ht="13.5">
      <c r="K2910" s="10"/>
      <c r="T2910" s="1"/>
    </row>
    <row r="2911" spans="11:20" ht="13.5">
      <c r="K2911" s="10"/>
      <c r="T2911" s="1"/>
    </row>
    <row r="2912" spans="11:20" ht="13.5">
      <c r="K2912" s="10"/>
      <c r="T2912" s="1"/>
    </row>
    <row r="2913" spans="11:20" ht="13.5">
      <c r="K2913" s="10"/>
      <c r="T2913" s="1"/>
    </row>
    <row r="2914" spans="11:20" ht="13.5">
      <c r="K2914" s="10"/>
      <c r="T2914" s="1"/>
    </row>
    <row r="2915" spans="11:20" ht="13.5">
      <c r="K2915" s="10"/>
      <c r="T2915" s="1"/>
    </row>
    <row r="2916" spans="11:20" ht="13.5">
      <c r="K2916" s="10"/>
      <c r="T2916" s="1"/>
    </row>
    <row r="2917" spans="11:20" ht="13.5">
      <c r="K2917" s="10"/>
      <c r="T2917" s="1"/>
    </row>
    <row r="2918" spans="11:20" ht="13.5">
      <c r="K2918" s="10"/>
      <c r="T2918" s="1"/>
    </row>
    <row r="2919" spans="11:20" ht="13.5">
      <c r="K2919" s="10"/>
      <c r="T2919" s="1"/>
    </row>
    <row r="2920" spans="11:20" ht="13.5">
      <c r="K2920" s="10"/>
      <c r="T2920" s="1"/>
    </row>
    <row r="2921" spans="11:20" ht="13.5">
      <c r="K2921" s="10"/>
      <c r="T2921" s="1"/>
    </row>
    <row r="2922" spans="11:20" ht="13.5">
      <c r="K2922" s="10"/>
      <c r="T2922" s="1"/>
    </row>
    <row r="2923" spans="11:20" ht="13.5">
      <c r="K2923" s="10"/>
      <c r="T2923" s="1"/>
    </row>
    <row r="2924" spans="11:20" ht="13.5">
      <c r="K2924" s="10"/>
      <c r="T2924" s="1"/>
    </row>
    <row r="2925" spans="11:20" ht="13.5">
      <c r="K2925" s="10"/>
      <c r="T2925" s="1"/>
    </row>
    <row r="2926" spans="11:20" ht="13.5">
      <c r="K2926" s="10"/>
      <c r="T2926" s="1"/>
    </row>
    <row r="2927" spans="11:20" ht="13.5">
      <c r="K2927" s="10"/>
      <c r="T2927" s="1"/>
    </row>
    <row r="2928" spans="11:20" ht="13.5">
      <c r="K2928" s="10"/>
      <c r="T2928" s="1"/>
    </row>
    <row r="2929" spans="11:20" ht="13.5">
      <c r="K2929" s="10"/>
      <c r="T2929" s="1"/>
    </row>
    <row r="2930" spans="11:20" ht="13.5">
      <c r="K2930" s="10"/>
      <c r="T2930" s="1"/>
    </row>
    <row r="2931" spans="11:20" ht="13.5">
      <c r="K2931" s="10"/>
      <c r="T2931" s="1"/>
    </row>
    <row r="2932" spans="11:20" ht="13.5">
      <c r="K2932" s="10"/>
      <c r="T2932" s="1"/>
    </row>
    <row r="2933" spans="11:20" ht="13.5">
      <c r="K2933" s="10"/>
      <c r="T2933" s="1"/>
    </row>
    <row r="2934" spans="11:20" ht="13.5">
      <c r="K2934" s="10"/>
      <c r="T2934" s="1"/>
    </row>
    <row r="2935" spans="11:24" ht="13.5">
      <c r="K2935" s="10"/>
      <c r="T2935" s="1"/>
      <c r="U2935" s="49"/>
      <c r="X2935" s="92"/>
    </row>
    <row r="2936" spans="11:20" ht="13.5">
      <c r="K2936" s="10"/>
      <c r="T2936" s="1"/>
    </row>
    <row r="2937" spans="11:20" ht="13.5">
      <c r="K2937" s="10"/>
      <c r="T2937" s="1"/>
    </row>
    <row r="2938" spans="11:20" ht="13.5">
      <c r="K2938" s="10"/>
      <c r="T2938" s="1"/>
    </row>
    <row r="2939" spans="11:20" ht="13.5">
      <c r="K2939" s="10"/>
      <c r="T2939" s="1"/>
    </row>
    <row r="2940" spans="11:20" ht="13.5">
      <c r="K2940" s="10"/>
      <c r="T2940" s="1"/>
    </row>
    <row r="2941" spans="11:20" ht="13.5">
      <c r="K2941" s="10"/>
      <c r="T2941" s="1"/>
    </row>
    <row r="2942" spans="11:25" ht="13.5">
      <c r="K2942" s="10"/>
      <c r="T2942" s="1"/>
      <c r="Y2942" s="27"/>
    </row>
    <row r="2943" spans="11:20" ht="13.5">
      <c r="K2943" s="10"/>
      <c r="T2943" s="1"/>
    </row>
    <row r="2944" spans="11:20" ht="13.5">
      <c r="K2944" s="10"/>
      <c r="T2944" s="1"/>
    </row>
    <row r="2945" spans="11:20" ht="13.5">
      <c r="K2945" s="10"/>
      <c r="T2945" s="1"/>
    </row>
    <row r="2946" spans="11:20" ht="13.5">
      <c r="K2946" s="10"/>
      <c r="T2946" s="1"/>
    </row>
    <row r="2947" spans="11:20" ht="13.5">
      <c r="K2947" s="10"/>
      <c r="T2947" s="1"/>
    </row>
    <row r="2948" spans="11:20" ht="13.5">
      <c r="K2948" s="10"/>
      <c r="T2948" s="1"/>
    </row>
    <row r="2949" spans="11:20" ht="13.5">
      <c r="K2949" s="10"/>
      <c r="T2949" s="1"/>
    </row>
    <row r="2950" spans="11:20" ht="13.5">
      <c r="K2950" s="10"/>
      <c r="T2950" s="1"/>
    </row>
    <row r="2951" spans="11:20" ht="13.5">
      <c r="K2951" s="10"/>
      <c r="T2951" s="1"/>
    </row>
    <row r="2952" spans="11:20" ht="13.5">
      <c r="K2952" s="10"/>
      <c r="T2952" s="1"/>
    </row>
    <row r="2953" spans="11:20" ht="13.5">
      <c r="K2953" s="10"/>
      <c r="T2953" s="1"/>
    </row>
    <row r="2954" spans="11:20" ht="13.5">
      <c r="K2954" s="10"/>
      <c r="T2954" s="1"/>
    </row>
    <row r="2955" spans="11:20" ht="13.5">
      <c r="K2955" s="10"/>
      <c r="T2955" s="1"/>
    </row>
    <row r="2956" spans="11:20" ht="13.5">
      <c r="K2956" s="10"/>
      <c r="T2956" s="1"/>
    </row>
    <row r="2957" spans="11:20" ht="13.5">
      <c r="K2957" s="10"/>
      <c r="T2957" s="1"/>
    </row>
    <row r="2958" spans="11:20" ht="13.5">
      <c r="K2958" s="10"/>
      <c r="T2958" s="1"/>
    </row>
    <row r="2959" spans="11:20" ht="13.5">
      <c r="K2959" s="10"/>
      <c r="T2959" s="1"/>
    </row>
    <row r="2960" spans="11:20" ht="13.5">
      <c r="K2960" s="10"/>
      <c r="T2960" s="1"/>
    </row>
    <row r="2961" spans="11:20" ht="13.5">
      <c r="K2961" s="10"/>
      <c r="T2961" s="1"/>
    </row>
    <row r="2962" spans="11:20" ht="13.5">
      <c r="K2962" s="10"/>
      <c r="T2962" s="1"/>
    </row>
    <row r="2963" spans="11:20" ht="13.5">
      <c r="K2963" s="10"/>
      <c r="T2963" s="1"/>
    </row>
    <row r="2964" spans="11:20" ht="13.5">
      <c r="K2964" s="10"/>
      <c r="T2964" s="1"/>
    </row>
    <row r="2965" spans="11:20" ht="13.5">
      <c r="K2965" s="10"/>
      <c r="T2965" s="1"/>
    </row>
    <row r="2966" spans="11:20" ht="13.5">
      <c r="K2966" s="10"/>
      <c r="T2966" s="1"/>
    </row>
    <row r="2967" spans="11:20" ht="13.5">
      <c r="K2967" s="10"/>
      <c r="T2967" s="1"/>
    </row>
    <row r="2968" spans="11:20" ht="13.5">
      <c r="K2968" s="10"/>
      <c r="T2968" s="1"/>
    </row>
    <row r="2969" spans="11:20" ht="13.5">
      <c r="K2969" s="10"/>
      <c r="T2969" s="1"/>
    </row>
    <row r="2970" spans="11:20" ht="13.5">
      <c r="K2970" s="10"/>
      <c r="T2970" s="1"/>
    </row>
    <row r="2971" spans="11:20" ht="13.5">
      <c r="K2971" s="10"/>
      <c r="T2971" s="1"/>
    </row>
    <row r="2972" spans="11:20" ht="13.5">
      <c r="K2972" s="10"/>
      <c r="T2972" s="1"/>
    </row>
    <row r="2973" spans="11:20" ht="13.5">
      <c r="K2973" s="10"/>
      <c r="T2973" s="1"/>
    </row>
    <row r="2974" spans="11:20" ht="13.5">
      <c r="K2974" s="10"/>
      <c r="T2974" s="1"/>
    </row>
    <row r="2975" spans="11:20" ht="13.5">
      <c r="K2975" s="10"/>
      <c r="T2975" s="1"/>
    </row>
    <row r="2976" spans="11:20" ht="13.5">
      <c r="K2976" s="10"/>
      <c r="T2976" s="1"/>
    </row>
    <row r="2977" spans="11:20" ht="13.5">
      <c r="K2977" s="10"/>
      <c r="T2977" s="1"/>
    </row>
    <row r="2978" spans="11:20" ht="13.5">
      <c r="K2978" s="10"/>
      <c r="T2978" s="1"/>
    </row>
    <row r="2979" spans="11:20" ht="13.5">
      <c r="K2979" s="10"/>
      <c r="T2979" s="1"/>
    </row>
    <row r="2980" spans="11:20" ht="13.5">
      <c r="K2980" s="10"/>
      <c r="T2980" s="1"/>
    </row>
    <row r="2981" spans="11:20" ht="13.5">
      <c r="K2981" s="10"/>
      <c r="T2981" s="1"/>
    </row>
    <row r="2982" spans="11:20" ht="13.5">
      <c r="K2982" s="10"/>
      <c r="T2982" s="1"/>
    </row>
    <row r="2983" spans="11:20" ht="13.5">
      <c r="K2983" s="10"/>
      <c r="T2983" s="1"/>
    </row>
    <row r="2984" spans="11:20" ht="13.5">
      <c r="K2984" s="10"/>
      <c r="T2984" s="1"/>
    </row>
    <row r="2985" spans="11:20" ht="13.5">
      <c r="K2985" s="10"/>
      <c r="T2985" s="1"/>
    </row>
    <row r="2986" spans="11:20" ht="13.5">
      <c r="K2986" s="10"/>
      <c r="T2986" s="1"/>
    </row>
    <row r="2987" spans="11:20" ht="13.5">
      <c r="K2987" s="10"/>
      <c r="T2987" s="1"/>
    </row>
    <row r="2988" spans="11:20" ht="13.5">
      <c r="K2988" s="10"/>
      <c r="T2988" s="1"/>
    </row>
    <row r="2989" spans="11:20" ht="13.5">
      <c r="K2989" s="10"/>
      <c r="T2989" s="1"/>
    </row>
    <row r="2990" spans="11:20" ht="13.5">
      <c r="K2990" s="10"/>
      <c r="T2990" s="1"/>
    </row>
    <row r="2991" spans="11:20" ht="13.5">
      <c r="K2991" s="10"/>
      <c r="T2991" s="1"/>
    </row>
    <row r="2992" spans="11:20" ht="13.5">
      <c r="K2992" s="10"/>
      <c r="T2992" s="1"/>
    </row>
    <row r="2993" spans="11:20" ht="13.5">
      <c r="K2993" s="10"/>
      <c r="T2993" s="1"/>
    </row>
    <row r="2994" spans="11:20" ht="13.5">
      <c r="K2994" s="10"/>
      <c r="T2994" s="1"/>
    </row>
    <row r="2995" spans="11:20" ht="13.5">
      <c r="K2995" s="10"/>
      <c r="T2995" s="1"/>
    </row>
    <row r="2996" spans="11:20" ht="13.5">
      <c r="K2996" s="10"/>
      <c r="T2996" s="1"/>
    </row>
    <row r="2997" spans="11:20" ht="13.5">
      <c r="K2997" s="10"/>
      <c r="T2997" s="1"/>
    </row>
    <row r="2998" spans="11:20" ht="13.5">
      <c r="K2998" s="10"/>
      <c r="T2998" s="1"/>
    </row>
    <row r="2999" spans="11:20" ht="13.5">
      <c r="K2999" s="10"/>
      <c r="T2999" s="1"/>
    </row>
    <row r="3000" spans="11:20" ht="13.5">
      <c r="K3000" s="10"/>
      <c r="T3000" s="1"/>
    </row>
    <row r="3001" spans="11:20" ht="13.5">
      <c r="K3001" s="10"/>
      <c r="T3001" s="1"/>
    </row>
    <row r="3002" spans="11:20" ht="13.5">
      <c r="K3002" s="10"/>
      <c r="T3002" s="1"/>
    </row>
    <row r="3003" spans="11:20" ht="13.5">
      <c r="K3003" s="10"/>
      <c r="T3003" s="1"/>
    </row>
    <row r="3004" spans="11:20" ht="13.5">
      <c r="K3004" s="10"/>
      <c r="T3004" s="1"/>
    </row>
    <row r="3005" spans="11:20" ht="13.5">
      <c r="K3005" s="10"/>
      <c r="T3005" s="1"/>
    </row>
    <row r="3006" spans="11:20" ht="13.5">
      <c r="K3006" s="10"/>
      <c r="T3006" s="1"/>
    </row>
    <row r="3007" spans="11:20" ht="13.5">
      <c r="K3007" s="10"/>
      <c r="T3007" s="1"/>
    </row>
    <row r="3008" spans="11:20" ht="13.5">
      <c r="K3008" s="10"/>
      <c r="T3008" s="1"/>
    </row>
    <row r="3009" spans="11:20" ht="13.5">
      <c r="K3009" s="10"/>
      <c r="T3009" s="1"/>
    </row>
    <row r="3010" spans="11:20" ht="13.5">
      <c r="K3010" s="10"/>
      <c r="T3010" s="1"/>
    </row>
    <row r="3011" spans="11:20" ht="13.5">
      <c r="K3011" s="10"/>
      <c r="T3011" s="1"/>
    </row>
    <row r="3012" spans="11:20" ht="13.5">
      <c r="K3012" s="10"/>
      <c r="T3012" s="1"/>
    </row>
    <row r="3013" spans="11:28" ht="13.5">
      <c r="K3013" s="10"/>
      <c r="T3013" s="1"/>
      <c r="AB3013" s="27"/>
    </row>
    <row r="3014" spans="11:20" ht="13.5">
      <c r="K3014" s="10"/>
      <c r="T3014" s="1"/>
    </row>
    <row r="3015" spans="11:20" ht="13.5">
      <c r="K3015" s="10"/>
      <c r="T3015" s="1"/>
    </row>
    <row r="3016" spans="11:20" ht="13.5">
      <c r="K3016" s="10"/>
      <c r="T3016" s="1"/>
    </row>
    <row r="3017" spans="11:20" ht="13.5">
      <c r="K3017" s="10"/>
      <c r="T3017" s="1"/>
    </row>
    <row r="3018" spans="11:20" ht="13.5">
      <c r="K3018" s="10"/>
      <c r="T3018" s="1"/>
    </row>
    <row r="3019" spans="11:23" ht="13.5">
      <c r="K3019" s="10"/>
      <c r="T3019" s="1"/>
      <c r="V3019" s="32"/>
      <c r="W3019" s="32"/>
    </row>
    <row r="3020" spans="11:20" ht="13.5">
      <c r="K3020" s="10"/>
      <c r="T3020" s="1"/>
    </row>
    <row r="3021" spans="11:20" ht="13.5">
      <c r="K3021" s="10"/>
      <c r="T3021" s="1"/>
    </row>
    <row r="3022" spans="11:20" ht="13.5">
      <c r="K3022" s="10"/>
      <c r="T3022" s="1"/>
    </row>
    <row r="3023" spans="11:20" ht="13.5">
      <c r="K3023" s="10"/>
      <c r="T3023" s="1"/>
    </row>
    <row r="3024" spans="11:20" ht="13.5">
      <c r="K3024" s="10"/>
      <c r="T3024" s="1"/>
    </row>
    <row r="3025" spans="11:20" ht="13.5">
      <c r="K3025" s="10"/>
      <c r="T3025" s="1"/>
    </row>
    <row r="3026" spans="11:20" ht="13.5">
      <c r="K3026" s="10"/>
      <c r="T3026" s="1"/>
    </row>
    <row r="3027" spans="11:20" ht="13.5">
      <c r="K3027" s="10"/>
      <c r="T3027" s="1"/>
    </row>
    <row r="3028" spans="11:20" ht="13.5">
      <c r="K3028" s="10"/>
      <c r="T3028" s="1"/>
    </row>
    <row r="3029" spans="11:20" ht="13.5">
      <c r="K3029" s="10"/>
      <c r="T3029" s="1"/>
    </row>
    <row r="3030" spans="11:20" ht="13.5">
      <c r="K3030" s="10"/>
      <c r="T3030" s="1"/>
    </row>
    <row r="3031" spans="11:20" ht="13.5">
      <c r="K3031" s="10"/>
      <c r="T3031" s="1"/>
    </row>
    <row r="3032" spans="11:20" ht="13.5">
      <c r="K3032" s="10"/>
      <c r="T3032" s="1"/>
    </row>
    <row r="3033" spans="11:20" ht="13.5">
      <c r="K3033" s="10"/>
      <c r="T3033" s="1"/>
    </row>
    <row r="3034" spans="11:20" ht="13.5">
      <c r="K3034" s="10"/>
      <c r="T3034" s="1"/>
    </row>
    <row r="3035" spans="11:20" ht="13.5">
      <c r="K3035" s="10"/>
      <c r="T3035" s="1"/>
    </row>
    <row r="3036" spans="11:20" ht="13.5">
      <c r="K3036" s="10"/>
      <c r="T3036" s="1"/>
    </row>
    <row r="3037" spans="11:20" ht="13.5">
      <c r="K3037" s="10"/>
      <c r="T3037" s="1"/>
    </row>
    <row r="3038" spans="11:20" ht="13.5">
      <c r="K3038" s="10"/>
      <c r="T3038" s="1"/>
    </row>
    <row r="3039" spans="11:20" ht="13.5">
      <c r="K3039" s="10"/>
      <c r="T3039" s="1"/>
    </row>
    <row r="3040" spans="11:20" ht="13.5">
      <c r="K3040" s="10"/>
      <c r="T3040" s="1"/>
    </row>
    <row r="3041" spans="11:20" ht="13.5">
      <c r="K3041" s="10"/>
      <c r="T3041" s="1"/>
    </row>
    <row r="3042" spans="11:20" ht="13.5">
      <c r="K3042" s="10"/>
      <c r="T3042" s="1"/>
    </row>
    <row r="3043" spans="11:20" ht="13.5">
      <c r="K3043" s="10"/>
      <c r="T3043" s="1"/>
    </row>
    <row r="3044" spans="11:20" ht="13.5">
      <c r="K3044" s="10"/>
      <c r="T3044" s="1"/>
    </row>
    <row r="3045" spans="11:20" ht="13.5">
      <c r="K3045" s="10"/>
      <c r="T3045" s="1"/>
    </row>
    <row r="3046" spans="11:20" ht="13.5">
      <c r="K3046" s="10"/>
      <c r="T3046" s="1"/>
    </row>
    <row r="3047" spans="11:20" ht="13.5">
      <c r="K3047" s="10"/>
      <c r="T3047" s="1"/>
    </row>
    <row r="3048" spans="11:20" ht="13.5">
      <c r="K3048" s="10"/>
      <c r="T3048" s="1"/>
    </row>
    <row r="3049" spans="11:20" ht="13.5">
      <c r="K3049" s="10"/>
      <c r="T3049" s="1"/>
    </row>
    <row r="3050" spans="11:20" ht="13.5">
      <c r="K3050" s="10"/>
      <c r="T3050" s="1"/>
    </row>
    <row r="3051" spans="11:20" ht="13.5">
      <c r="K3051" s="10"/>
      <c r="T3051" s="1"/>
    </row>
    <row r="3052" spans="11:20" ht="13.5">
      <c r="K3052" s="10"/>
      <c r="T3052" s="1"/>
    </row>
    <row r="3053" spans="11:20" ht="13.5">
      <c r="K3053" s="10"/>
      <c r="T3053" s="1"/>
    </row>
    <row r="3054" spans="11:20" ht="13.5">
      <c r="K3054" s="10"/>
      <c r="T3054" s="1"/>
    </row>
    <row r="3055" spans="11:20" ht="13.5">
      <c r="K3055" s="10"/>
      <c r="T3055" s="1"/>
    </row>
    <row r="3056" spans="11:20" ht="13.5">
      <c r="K3056" s="10"/>
      <c r="T3056" s="1"/>
    </row>
    <row r="3057" spans="11:20" ht="13.5">
      <c r="K3057" s="10"/>
      <c r="T3057" s="1"/>
    </row>
    <row r="3058" spans="11:20" ht="13.5">
      <c r="K3058" s="10"/>
      <c r="T3058" s="1"/>
    </row>
    <row r="3059" spans="11:20" ht="13.5">
      <c r="K3059" s="10"/>
      <c r="T3059" s="1"/>
    </row>
    <row r="3060" spans="11:20" ht="13.5">
      <c r="K3060" s="10"/>
      <c r="T3060" s="1"/>
    </row>
    <row r="3061" spans="11:20" ht="13.5">
      <c r="K3061" s="10"/>
      <c r="T3061" s="1"/>
    </row>
    <row r="3062" spans="11:20" ht="13.5">
      <c r="K3062" s="10"/>
      <c r="T3062" s="1"/>
    </row>
    <row r="3063" spans="11:20" ht="13.5">
      <c r="K3063" s="10"/>
      <c r="T3063" s="1"/>
    </row>
    <row r="3064" spans="11:20" ht="13.5">
      <c r="K3064" s="10"/>
      <c r="T3064" s="1"/>
    </row>
    <row r="3065" spans="11:20" ht="13.5">
      <c r="K3065" s="10"/>
      <c r="T3065" s="1"/>
    </row>
    <row r="3066" spans="11:20" ht="13.5">
      <c r="K3066" s="10"/>
      <c r="T3066" s="1"/>
    </row>
    <row r="3067" spans="11:20" ht="13.5">
      <c r="K3067" s="10"/>
      <c r="T3067" s="1"/>
    </row>
    <row r="3068" spans="11:20" ht="13.5">
      <c r="K3068" s="10"/>
      <c r="T3068" s="1"/>
    </row>
    <row r="3069" spans="11:20" ht="13.5">
      <c r="K3069" s="10"/>
      <c r="T3069" s="1"/>
    </row>
    <row r="3070" spans="11:20" ht="13.5">
      <c r="K3070" s="10"/>
      <c r="T3070" s="1"/>
    </row>
    <row r="3071" spans="11:20" ht="13.5">
      <c r="K3071" s="10"/>
      <c r="T3071" s="1"/>
    </row>
    <row r="3072" spans="11:20" ht="13.5">
      <c r="K3072" s="10"/>
      <c r="T3072" s="1"/>
    </row>
    <row r="3073" spans="11:20" ht="13.5">
      <c r="K3073" s="10"/>
      <c r="T3073" s="1"/>
    </row>
    <row r="3074" spans="11:20" ht="13.5">
      <c r="K3074" s="10"/>
      <c r="T3074" s="1"/>
    </row>
    <row r="3075" spans="11:20" ht="13.5">
      <c r="K3075" s="10"/>
      <c r="T3075" s="1"/>
    </row>
    <row r="3076" spans="11:20" ht="13.5">
      <c r="K3076" s="10"/>
      <c r="T3076" s="1"/>
    </row>
    <row r="3077" spans="11:20" ht="13.5">
      <c r="K3077" s="10"/>
      <c r="T3077" s="1"/>
    </row>
    <row r="3078" spans="11:20" ht="13.5">
      <c r="K3078" s="10"/>
      <c r="T3078" s="1"/>
    </row>
    <row r="3079" spans="11:20" ht="13.5">
      <c r="K3079" s="10"/>
      <c r="T3079" s="1"/>
    </row>
    <row r="3080" spans="11:20" ht="13.5">
      <c r="K3080" s="10"/>
      <c r="T3080" s="1"/>
    </row>
    <row r="3081" spans="11:20" ht="13.5">
      <c r="K3081" s="10"/>
      <c r="T3081" s="1"/>
    </row>
    <row r="3082" spans="11:20" ht="13.5">
      <c r="K3082" s="10"/>
      <c r="T3082" s="1"/>
    </row>
    <row r="3083" spans="11:20" ht="13.5">
      <c r="K3083" s="10"/>
      <c r="T3083" s="1"/>
    </row>
    <row r="3084" spans="11:20" ht="13.5">
      <c r="K3084" s="10"/>
      <c r="T3084" s="1"/>
    </row>
    <row r="3085" spans="11:20" ht="13.5">
      <c r="K3085" s="10"/>
      <c r="T3085" s="1"/>
    </row>
    <row r="3086" spans="11:20" ht="13.5">
      <c r="K3086" s="10"/>
      <c r="T3086" s="1"/>
    </row>
    <row r="3087" spans="11:20" ht="13.5">
      <c r="K3087" s="10"/>
      <c r="T3087" s="1"/>
    </row>
    <row r="3088" spans="11:20" ht="13.5">
      <c r="K3088" s="10"/>
      <c r="T3088" s="1"/>
    </row>
    <row r="3089" spans="11:20" ht="13.5">
      <c r="K3089" s="10"/>
      <c r="T3089" s="1"/>
    </row>
    <row r="3090" spans="11:20" ht="13.5">
      <c r="K3090" s="10"/>
      <c r="T3090" s="1"/>
    </row>
    <row r="3091" spans="11:20" ht="13.5">
      <c r="K3091" s="10"/>
      <c r="T3091" s="1"/>
    </row>
    <row r="3092" spans="11:20" ht="13.5">
      <c r="K3092" s="10"/>
      <c r="T3092" s="1"/>
    </row>
    <row r="3093" spans="11:20" ht="13.5">
      <c r="K3093" s="10"/>
      <c r="T3093" s="1"/>
    </row>
    <row r="3094" spans="11:20" ht="13.5">
      <c r="K3094" s="10"/>
      <c r="T3094" s="1"/>
    </row>
    <row r="3095" spans="11:20" ht="13.5">
      <c r="K3095" s="10"/>
      <c r="T3095" s="1"/>
    </row>
    <row r="3096" spans="11:20" ht="13.5">
      <c r="K3096" s="10"/>
      <c r="T3096" s="1"/>
    </row>
    <row r="3097" spans="11:20" ht="13.5">
      <c r="K3097" s="10"/>
      <c r="T3097" s="1"/>
    </row>
    <row r="3098" spans="11:20" ht="13.5">
      <c r="K3098" s="10"/>
      <c r="T3098" s="1"/>
    </row>
    <row r="3099" spans="11:20" ht="13.5">
      <c r="K3099" s="10"/>
      <c r="T3099" s="1"/>
    </row>
    <row r="3100" spans="11:20" ht="13.5">
      <c r="K3100" s="10"/>
      <c r="T3100" s="1"/>
    </row>
    <row r="3101" spans="11:20" ht="13.5">
      <c r="K3101" s="10"/>
      <c r="T3101" s="1"/>
    </row>
    <row r="3102" spans="11:20" ht="13.5">
      <c r="K3102" s="10"/>
      <c r="T3102" s="1"/>
    </row>
    <row r="3103" spans="11:20" ht="13.5">
      <c r="K3103" s="10"/>
      <c r="T3103" s="1"/>
    </row>
    <row r="3104" spans="11:20" ht="13.5">
      <c r="K3104" s="10"/>
      <c r="T3104" s="1"/>
    </row>
    <row r="3105" spans="11:20" ht="13.5">
      <c r="K3105" s="10"/>
      <c r="T3105" s="1"/>
    </row>
    <row r="3106" spans="11:20" ht="13.5">
      <c r="K3106" s="10"/>
      <c r="T3106" s="1"/>
    </row>
    <row r="3107" spans="11:20" ht="13.5">
      <c r="K3107" s="10"/>
      <c r="T3107" s="1"/>
    </row>
    <row r="3108" spans="11:20" ht="13.5">
      <c r="K3108" s="10"/>
      <c r="T3108" s="1"/>
    </row>
    <row r="3109" spans="11:20" ht="13.5">
      <c r="K3109" s="10"/>
      <c r="T3109" s="1"/>
    </row>
    <row r="3110" spans="11:20" ht="13.5">
      <c r="K3110" s="10"/>
      <c r="T3110" s="1"/>
    </row>
    <row r="3111" spans="11:20" ht="13.5">
      <c r="K3111" s="10"/>
      <c r="T3111" s="1"/>
    </row>
    <row r="3112" spans="11:20" ht="13.5">
      <c r="K3112" s="10"/>
      <c r="T3112" s="1"/>
    </row>
    <row r="3113" spans="11:20" ht="13.5">
      <c r="K3113" s="10"/>
      <c r="T3113" s="1"/>
    </row>
    <row r="3114" spans="11:20" ht="13.5">
      <c r="K3114" s="10"/>
      <c r="T3114" s="1"/>
    </row>
    <row r="3115" spans="11:20" ht="13.5">
      <c r="K3115" s="10"/>
      <c r="T3115" s="1"/>
    </row>
    <row r="3116" spans="11:20" ht="13.5">
      <c r="K3116" s="10"/>
      <c r="T3116" s="1"/>
    </row>
    <row r="3117" spans="11:20" ht="13.5">
      <c r="K3117" s="10"/>
      <c r="T3117" s="1"/>
    </row>
    <row r="3118" spans="11:20" ht="13.5">
      <c r="K3118" s="10"/>
      <c r="T3118" s="1"/>
    </row>
    <row r="3119" spans="11:20" ht="13.5">
      <c r="K3119" s="10"/>
      <c r="T3119" s="1"/>
    </row>
    <row r="3120" spans="11:20" ht="13.5">
      <c r="K3120" s="10"/>
      <c r="T3120" s="1"/>
    </row>
    <row r="3121" spans="11:20" ht="13.5">
      <c r="K3121" s="10"/>
      <c r="T3121" s="1"/>
    </row>
    <row r="3122" spans="11:20" ht="13.5">
      <c r="K3122" s="10"/>
      <c r="T3122" s="1"/>
    </row>
    <row r="3123" spans="11:20" ht="13.5">
      <c r="K3123" s="10"/>
      <c r="T3123" s="1"/>
    </row>
    <row r="3124" spans="11:20" ht="13.5">
      <c r="K3124" s="10"/>
      <c r="T3124" s="1"/>
    </row>
    <row r="3125" spans="11:20" ht="13.5">
      <c r="K3125" s="10"/>
      <c r="T3125" s="1"/>
    </row>
    <row r="3126" spans="11:20" ht="13.5">
      <c r="K3126" s="10"/>
      <c r="T3126" s="1"/>
    </row>
    <row r="3127" spans="11:20" ht="13.5">
      <c r="K3127" s="10"/>
      <c r="T3127" s="1"/>
    </row>
    <row r="3128" spans="11:20" ht="13.5">
      <c r="K3128" s="10"/>
      <c r="T3128" s="1"/>
    </row>
    <row r="3129" spans="11:20" ht="13.5">
      <c r="K3129" s="10"/>
      <c r="T3129" s="1"/>
    </row>
    <row r="3130" spans="11:20" ht="13.5">
      <c r="K3130" s="10"/>
      <c r="T3130" s="1"/>
    </row>
    <row r="3131" spans="11:20" ht="13.5">
      <c r="K3131" s="10"/>
      <c r="T3131" s="1"/>
    </row>
    <row r="3132" spans="11:20" ht="13.5">
      <c r="K3132" s="10"/>
      <c r="T3132" s="1"/>
    </row>
    <row r="3133" spans="11:20" ht="13.5">
      <c r="K3133" s="10"/>
      <c r="T3133" s="1"/>
    </row>
    <row r="3134" spans="11:20" ht="13.5">
      <c r="K3134" s="10"/>
      <c r="T3134" s="1"/>
    </row>
    <row r="3135" spans="11:20" ht="13.5">
      <c r="K3135" s="10"/>
      <c r="T3135" s="1"/>
    </row>
    <row r="3136" spans="11:20" ht="13.5">
      <c r="K3136" s="10"/>
      <c r="T3136" s="1"/>
    </row>
    <row r="3137" spans="11:20" ht="13.5">
      <c r="K3137" s="10"/>
      <c r="T3137" s="1"/>
    </row>
    <row r="3138" spans="11:20" ht="13.5">
      <c r="K3138" s="10"/>
      <c r="T3138" s="1"/>
    </row>
    <row r="3139" spans="11:20" ht="13.5">
      <c r="K3139" s="10"/>
      <c r="T3139" s="1"/>
    </row>
    <row r="3140" spans="11:20" ht="13.5">
      <c r="K3140" s="10"/>
      <c r="T3140" s="1"/>
    </row>
    <row r="3141" spans="11:20" ht="13.5">
      <c r="K3141" s="10"/>
      <c r="T3141" s="1"/>
    </row>
    <row r="3142" spans="11:20" ht="13.5">
      <c r="K3142" s="10"/>
      <c r="T3142" s="1"/>
    </row>
    <row r="3143" spans="11:20" ht="13.5">
      <c r="K3143" s="10"/>
      <c r="T3143" s="1"/>
    </row>
    <row r="3144" spans="11:20" ht="13.5">
      <c r="K3144" s="10"/>
      <c r="T3144" s="1"/>
    </row>
    <row r="3145" spans="11:20" ht="13.5">
      <c r="K3145" s="10"/>
      <c r="T3145" s="1"/>
    </row>
    <row r="3146" spans="11:20" ht="13.5">
      <c r="K3146" s="10"/>
      <c r="T3146" s="1"/>
    </row>
    <row r="3147" spans="11:20" ht="13.5">
      <c r="K3147" s="10"/>
      <c r="T3147" s="1"/>
    </row>
    <row r="3148" spans="11:20" ht="13.5">
      <c r="K3148" s="10"/>
      <c r="T3148" s="1"/>
    </row>
    <row r="3149" spans="11:20" ht="13.5">
      <c r="K3149" s="10"/>
      <c r="T3149" s="1"/>
    </row>
    <row r="3150" spans="11:20" ht="13.5">
      <c r="K3150" s="10"/>
      <c r="T3150" s="1"/>
    </row>
    <row r="3151" spans="11:20" ht="13.5">
      <c r="K3151" s="10"/>
      <c r="T3151" s="1"/>
    </row>
    <row r="3152" spans="11:20" ht="13.5">
      <c r="K3152" s="10"/>
      <c r="T3152" s="1"/>
    </row>
    <row r="3153" spans="11:20" ht="13.5">
      <c r="K3153" s="10"/>
      <c r="T3153" s="1"/>
    </row>
    <row r="3154" spans="11:20" ht="13.5">
      <c r="K3154" s="10"/>
      <c r="T3154" s="1"/>
    </row>
    <row r="3155" spans="11:20" ht="13.5">
      <c r="K3155" s="10"/>
      <c r="T3155" s="1"/>
    </row>
    <row r="3156" spans="11:20" ht="13.5">
      <c r="K3156" s="10"/>
      <c r="T3156" s="1"/>
    </row>
    <row r="3157" spans="11:20" ht="13.5">
      <c r="K3157" s="10"/>
      <c r="T3157" s="1"/>
    </row>
    <row r="3158" spans="11:20" ht="13.5">
      <c r="K3158" s="10"/>
      <c r="T3158" s="1"/>
    </row>
    <row r="3159" spans="11:20" ht="13.5">
      <c r="K3159" s="10"/>
      <c r="T3159" s="1"/>
    </row>
    <row r="3160" spans="11:20" ht="13.5">
      <c r="K3160" s="10"/>
      <c r="T3160" s="1"/>
    </row>
    <row r="3161" spans="11:20" ht="13.5">
      <c r="K3161" s="10"/>
      <c r="T3161" s="1"/>
    </row>
    <row r="3162" spans="11:20" ht="13.5">
      <c r="K3162" s="10"/>
      <c r="T3162" s="1"/>
    </row>
    <row r="3163" spans="11:20" ht="13.5">
      <c r="K3163" s="10"/>
      <c r="T3163" s="1"/>
    </row>
    <row r="3164" spans="11:20" ht="13.5">
      <c r="K3164" s="10"/>
      <c r="T3164" s="1"/>
    </row>
    <row r="3165" spans="11:20" ht="13.5">
      <c r="K3165" s="10"/>
      <c r="T3165" s="1"/>
    </row>
    <row r="3166" spans="11:20" ht="13.5">
      <c r="K3166" s="10"/>
      <c r="T3166" s="1"/>
    </row>
    <row r="3167" spans="11:20" ht="13.5">
      <c r="K3167" s="10"/>
      <c r="T3167" s="1"/>
    </row>
    <row r="3168" spans="11:20" ht="13.5">
      <c r="K3168" s="10"/>
      <c r="T3168" s="1"/>
    </row>
    <row r="3169" spans="11:20" ht="13.5">
      <c r="K3169" s="10"/>
      <c r="T3169" s="1"/>
    </row>
    <row r="3170" spans="11:20" ht="13.5">
      <c r="K3170" s="10"/>
      <c r="T3170" s="1"/>
    </row>
    <row r="3171" spans="11:20" ht="13.5">
      <c r="K3171" s="10"/>
      <c r="T3171" s="1"/>
    </row>
    <row r="3172" spans="11:20" ht="13.5">
      <c r="K3172" s="10"/>
      <c r="T3172" s="1"/>
    </row>
    <row r="3173" spans="11:20" ht="13.5">
      <c r="K3173" s="10"/>
      <c r="T3173" s="1"/>
    </row>
    <row r="3174" spans="11:20" ht="13.5">
      <c r="K3174" s="10"/>
      <c r="T3174" s="1"/>
    </row>
    <row r="3175" spans="11:20" ht="13.5">
      <c r="K3175" s="10"/>
      <c r="T3175" s="1"/>
    </row>
    <row r="3176" spans="11:20" ht="13.5">
      <c r="K3176" s="10"/>
      <c r="T3176" s="1"/>
    </row>
    <row r="3177" spans="11:20" ht="13.5">
      <c r="K3177" s="10"/>
      <c r="T3177" s="1"/>
    </row>
    <row r="3178" spans="11:20" ht="13.5">
      <c r="K3178" s="10"/>
      <c r="T3178" s="1"/>
    </row>
    <row r="3179" spans="11:20" ht="13.5">
      <c r="K3179" s="10"/>
      <c r="T3179" s="1"/>
    </row>
    <row r="3180" spans="11:20" ht="13.5">
      <c r="K3180" s="10"/>
      <c r="T3180" s="1"/>
    </row>
    <row r="3181" spans="11:20" ht="13.5">
      <c r="K3181" s="10"/>
      <c r="T3181" s="1"/>
    </row>
    <row r="3182" spans="11:20" ht="13.5">
      <c r="K3182" s="10"/>
      <c r="T3182" s="1"/>
    </row>
    <row r="3183" spans="11:20" ht="13.5">
      <c r="K3183" s="10"/>
      <c r="T3183" s="1"/>
    </row>
    <row r="3184" spans="11:20" ht="13.5">
      <c r="K3184" s="10"/>
      <c r="T3184" s="1"/>
    </row>
    <row r="3185" spans="11:20" ht="13.5">
      <c r="K3185" s="10"/>
      <c r="T3185" s="1"/>
    </row>
    <row r="3186" spans="11:20" ht="13.5">
      <c r="K3186" s="10"/>
      <c r="T3186" s="1"/>
    </row>
    <row r="3187" spans="11:20" ht="13.5">
      <c r="K3187" s="10"/>
      <c r="T3187" s="1"/>
    </row>
    <row r="3188" spans="11:20" ht="13.5">
      <c r="K3188" s="10"/>
      <c r="T3188" s="1"/>
    </row>
    <row r="3189" spans="11:20" ht="13.5">
      <c r="K3189" s="10"/>
      <c r="T3189" s="1"/>
    </row>
    <row r="3190" spans="11:20" ht="13.5">
      <c r="K3190" s="10"/>
      <c r="T3190" s="1"/>
    </row>
    <row r="3191" spans="11:20" ht="13.5">
      <c r="K3191" s="10"/>
      <c r="T3191" s="1"/>
    </row>
    <row r="3192" spans="11:20" ht="13.5">
      <c r="K3192" s="10"/>
      <c r="T3192" s="1"/>
    </row>
    <row r="3193" spans="11:20" ht="13.5">
      <c r="K3193" s="10"/>
      <c r="T3193" s="1"/>
    </row>
    <row r="3194" spans="11:20" ht="13.5">
      <c r="K3194" s="10"/>
      <c r="T3194" s="1"/>
    </row>
    <row r="3195" spans="11:20" ht="13.5">
      <c r="K3195" s="10"/>
      <c r="T3195" s="1"/>
    </row>
    <row r="3196" spans="11:20" ht="13.5">
      <c r="K3196" s="10"/>
      <c r="T3196" s="1"/>
    </row>
    <row r="3197" spans="11:20" ht="13.5">
      <c r="K3197" s="10"/>
      <c r="T3197" s="1"/>
    </row>
    <row r="3198" spans="11:20" ht="13.5">
      <c r="K3198" s="10"/>
      <c r="T3198" s="1"/>
    </row>
    <row r="3199" spans="11:20" ht="13.5">
      <c r="K3199" s="10"/>
      <c r="T3199" s="1"/>
    </row>
    <row r="3200" spans="11:20" ht="13.5">
      <c r="K3200" s="10"/>
      <c r="T3200" s="1"/>
    </row>
    <row r="3201" spans="11:20" ht="13.5">
      <c r="K3201" s="10"/>
      <c r="T3201" s="1"/>
    </row>
    <row r="3202" spans="11:20" ht="13.5">
      <c r="K3202" s="10"/>
      <c r="T3202" s="1"/>
    </row>
    <row r="3203" spans="11:20" ht="13.5">
      <c r="K3203" s="10"/>
      <c r="T3203" s="1"/>
    </row>
    <row r="3204" spans="11:20" ht="13.5">
      <c r="K3204" s="10"/>
      <c r="T3204" s="1"/>
    </row>
    <row r="3205" spans="11:20" ht="13.5">
      <c r="K3205" s="10"/>
      <c r="T3205" s="1"/>
    </row>
    <row r="3206" spans="11:20" ht="13.5">
      <c r="K3206" s="10"/>
      <c r="T3206" s="1"/>
    </row>
    <row r="3207" spans="11:20" ht="13.5">
      <c r="K3207" s="10"/>
      <c r="T3207" s="1"/>
    </row>
    <row r="3208" spans="11:20" ht="13.5">
      <c r="K3208" s="10"/>
      <c r="T3208" s="1"/>
    </row>
    <row r="3209" spans="11:20" ht="13.5">
      <c r="K3209" s="10"/>
      <c r="T3209" s="1"/>
    </row>
    <row r="3210" spans="11:20" ht="13.5">
      <c r="K3210" s="10"/>
      <c r="T3210" s="1"/>
    </row>
    <row r="3211" spans="11:20" ht="13.5">
      <c r="K3211" s="10"/>
      <c r="T3211" s="1"/>
    </row>
    <row r="3212" spans="11:20" ht="13.5">
      <c r="K3212" s="10"/>
      <c r="T3212" s="1"/>
    </row>
    <row r="3213" spans="11:20" ht="13.5">
      <c r="K3213" s="10"/>
      <c r="T3213" s="1"/>
    </row>
    <row r="3214" spans="11:20" ht="13.5">
      <c r="K3214" s="10"/>
      <c r="T3214" s="1"/>
    </row>
    <row r="3215" spans="11:20" ht="13.5">
      <c r="K3215" s="10"/>
      <c r="T3215" s="1"/>
    </row>
    <row r="3216" spans="11:20" ht="13.5">
      <c r="K3216" s="10"/>
      <c r="T3216" s="1"/>
    </row>
    <row r="3217" spans="11:20" ht="13.5">
      <c r="K3217" s="10"/>
      <c r="T3217" s="1"/>
    </row>
    <row r="3218" spans="11:20" ht="13.5">
      <c r="K3218" s="10"/>
      <c r="T3218" s="1"/>
    </row>
    <row r="3219" spans="11:20" ht="13.5">
      <c r="K3219" s="10"/>
      <c r="T3219" s="1"/>
    </row>
    <row r="3220" spans="11:20" ht="13.5">
      <c r="K3220" s="10"/>
      <c r="T3220" s="1"/>
    </row>
    <row r="3221" spans="11:20" ht="13.5">
      <c r="K3221" s="10"/>
      <c r="T3221" s="1"/>
    </row>
    <row r="3222" spans="11:20" ht="13.5">
      <c r="K3222" s="10"/>
      <c r="T3222" s="1"/>
    </row>
    <row r="3223" spans="11:20" ht="13.5">
      <c r="K3223" s="10"/>
      <c r="T3223" s="1"/>
    </row>
    <row r="3224" spans="11:20" ht="13.5">
      <c r="K3224" s="10"/>
      <c r="T3224" s="1"/>
    </row>
    <row r="3225" spans="11:20" ht="13.5">
      <c r="K3225" s="10"/>
      <c r="T3225" s="1"/>
    </row>
    <row r="3226" spans="11:20" ht="13.5">
      <c r="K3226" s="10"/>
      <c r="T3226" s="1"/>
    </row>
    <row r="3227" spans="11:20" ht="13.5">
      <c r="K3227" s="10"/>
      <c r="T3227" s="1"/>
    </row>
    <row r="3228" spans="11:20" ht="13.5">
      <c r="K3228" s="10"/>
      <c r="T3228" s="1"/>
    </row>
    <row r="3229" spans="11:20" ht="13.5">
      <c r="K3229" s="10"/>
      <c r="T3229" s="1"/>
    </row>
    <row r="3230" spans="11:20" ht="13.5">
      <c r="K3230" s="10"/>
      <c r="T3230" s="1"/>
    </row>
    <row r="3231" spans="11:20" ht="13.5">
      <c r="K3231" s="10"/>
      <c r="T3231" s="1"/>
    </row>
    <row r="3232" spans="11:20" ht="13.5">
      <c r="K3232" s="10"/>
      <c r="T3232" s="1"/>
    </row>
    <row r="3233" spans="11:20" ht="13.5">
      <c r="K3233" s="10"/>
      <c r="T3233" s="1"/>
    </row>
    <row r="3234" spans="11:20" ht="13.5">
      <c r="K3234" s="10"/>
      <c r="T3234" s="1"/>
    </row>
    <row r="3235" spans="11:20" ht="13.5">
      <c r="K3235" s="10"/>
      <c r="T3235" s="1"/>
    </row>
    <row r="3236" spans="11:20" ht="13.5">
      <c r="K3236" s="10"/>
      <c r="T3236" s="1"/>
    </row>
    <row r="3237" spans="11:20" ht="13.5">
      <c r="K3237" s="10"/>
      <c r="T3237" s="1"/>
    </row>
    <row r="3238" spans="11:20" ht="13.5">
      <c r="K3238" s="10"/>
      <c r="T3238" s="1"/>
    </row>
    <row r="3239" spans="11:20" ht="13.5">
      <c r="K3239" s="10"/>
      <c r="T3239" s="1"/>
    </row>
    <row r="3240" spans="11:20" ht="13.5">
      <c r="K3240" s="10"/>
      <c r="T3240" s="1"/>
    </row>
    <row r="3241" spans="11:20" ht="13.5">
      <c r="K3241" s="10"/>
      <c r="T3241" s="1"/>
    </row>
    <row r="3242" spans="11:20" ht="13.5">
      <c r="K3242" s="10"/>
      <c r="T3242" s="1"/>
    </row>
    <row r="3243" spans="11:20" ht="13.5">
      <c r="K3243" s="10"/>
      <c r="T3243" s="1"/>
    </row>
    <row r="3244" spans="11:20" ht="13.5">
      <c r="K3244" s="10"/>
      <c r="T3244" s="1"/>
    </row>
    <row r="3245" spans="11:20" ht="13.5">
      <c r="K3245" s="10"/>
      <c r="T3245" s="1"/>
    </row>
    <row r="3246" spans="11:20" ht="13.5">
      <c r="K3246" s="10"/>
      <c r="T3246" s="1"/>
    </row>
    <row r="3247" spans="11:20" ht="13.5">
      <c r="K3247" s="10"/>
      <c r="T3247" s="1"/>
    </row>
    <row r="3248" spans="11:20" ht="13.5">
      <c r="K3248" s="10"/>
      <c r="T3248" s="1"/>
    </row>
    <row r="3249" spans="11:20" ht="13.5">
      <c r="K3249" s="10"/>
      <c r="T3249" s="1"/>
    </row>
    <row r="3250" spans="11:20" ht="13.5">
      <c r="K3250" s="10"/>
      <c r="T3250" s="1"/>
    </row>
    <row r="3251" spans="11:20" ht="13.5">
      <c r="K3251" s="10"/>
      <c r="T3251" s="1"/>
    </row>
    <row r="3252" spans="11:20" ht="13.5">
      <c r="K3252" s="10"/>
      <c r="T3252" s="1"/>
    </row>
    <row r="3253" spans="11:20" ht="13.5">
      <c r="K3253" s="10"/>
      <c r="T3253" s="1"/>
    </row>
    <row r="3254" spans="11:20" ht="13.5">
      <c r="K3254" s="10"/>
      <c r="T3254" s="1"/>
    </row>
    <row r="3255" spans="11:20" ht="13.5">
      <c r="K3255" s="10"/>
      <c r="T3255" s="1"/>
    </row>
    <row r="3256" spans="11:20" ht="13.5">
      <c r="K3256" s="10"/>
      <c r="T3256" s="1"/>
    </row>
    <row r="3257" spans="11:20" ht="13.5">
      <c r="K3257" s="10"/>
      <c r="T3257" s="1"/>
    </row>
    <row r="3258" spans="11:20" ht="13.5">
      <c r="K3258" s="10"/>
      <c r="T3258" s="1"/>
    </row>
    <row r="3259" spans="11:20" ht="13.5">
      <c r="K3259" s="10"/>
      <c r="T3259" s="1"/>
    </row>
    <row r="3260" spans="11:20" ht="13.5">
      <c r="K3260" s="10"/>
      <c r="T3260" s="1"/>
    </row>
    <row r="3261" spans="11:20" ht="13.5">
      <c r="K3261" s="10"/>
      <c r="T3261" s="1"/>
    </row>
    <row r="3262" spans="11:20" ht="13.5">
      <c r="K3262" s="10"/>
      <c r="T3262" s="1"/>
    </row>
    <row r="3263" spans="11:20" ht="13.5">
      <c r="K3263" s="10"/>
      <c r="T3263" s="1"/>
    </row>
    <row r="3264" spans="11:20" ht="13.5">
      <c r="K3264" s="10"/>
      <c r="T3264" s="1"/>
    </row>
    <row r="3265" spans="11:20" ht="13.5">
      <c r="K3265" s="10"/>
      <c r="T3265" s="1"/>
    </row>
    <row r="3266" spans="11:20" ht="13.5">
      <c r="K3266" s="10"/>
      <c r="T3266" s="1"/>
    </row>
    <row r="3267" spans="11:20" ht="13.5">
      <c r="K3267" s="10"/>
      <c r="T3267" s="1"/>
    </row>
    <row r="3268" spans="11:20" ht="13.5">
      <c r="K3268" s="10"/>
      <c r="T3268" s="1"/>
    </row>
    <row r="3269" spans="11:20" ht="13.5">
      <c r="K3269" s="10"/>
      <c r="T3269" s="1"/>
    </row>
    <row r="3270" spans="11:20" ht="13.5">
      <c r="K3270" s="10"/>
      <c r="T3270" s="1"/>
    </row>
    <row r="3271" spans="11:20" ht="13.5">
      <c r="K3271" s="10"/>
      <c r="T3271" s="1"/>
    </row>
    <row r="3272" spans="11:20" ht="13.5">
      <c r="K3272" s="10"/>
      <c r="T3272" s="1"/>
    </row>
    <row r="3273" spans="11:20" ht="13.5">
      <c r="K3273" s="10"/>
      <c r="T3273" s="1"/>
    </row>
    <row r="3274" spans="11:20" ht="13.5">
      <c r="K3274" s="10"/>
      <c r="T3274" s="1"/>
    </row>
    <row r="3275" spans="11:20" ht="13.5">
      <c r="K3275" s="10"/>
      <c r="T3275" s="1"/>
    </row>
    <row r="3276" spans="11:20" ht="13.5">
      <c r="K3276" s="10"/>
      <c r="T3276" s="1"/>
    </row>
    <row r="3277" spans="11:20" ht="13.5">
      <c r="K3277" s="10"/>
      <c r="T3277" s="1"/>
    </row>
    <row r="3278" spans="11:20" ht="13.5">
      <c r="K3278" s="10"/>
      <c r="T3278" s="1"/>
    </row>
    <row r="3279" spans="11:20" ht="13.5">
      <c r="K3279" s="10"/>
      <c r="T3279" s="1"/>
    </row>
    <row r="3280" spans="11:20" ht="13.5">
      <c r="K3280" s="10"/>
      <c r="T3280" s="1"/>
    </row>
    <row r="3281" spans="11:20" ht="13.5">
      <c r="K3281" s="10"/>
      <c r="T3281" s="1"/>
    </row>
    <row r="3282" spans="11:20" ht="13.5">
      <c r="K3282" s="10"/>
      <c r="T3282" s="1"/>
    </row>
    <row r="3283" spans="11:20" ht="13.5">
      <c r="K3283" s="10"/>
      <c r="T3283" s="1"/>
    </row>
    <row r="3284" spans="11:20" ht="13.5">
      <c r="K3284" s="10"/>
      <c r="T3284" s="1"/>
    </row>
    <row r="3285" spans="11:20" ht="13.5">
      <c r="K3285" s="10"/>
      <c r="T3285" s="1"/>
    </row>
    <row r="3286" spans="11:20" ht="13.5">
      <c r="K3286" s="10"/>
      <c r="T3286" s="1"/>
    </row>
    <row r="3287" spans="11:20" ht="13.5">
      <c r="K3287" s="10"/>
      <c r="T3287" s="1"/>
    </row>
    <row r="3288" spans="11:20" ht="13.5">
      <c r="K3288" s="10"/>
      <c r="T3288" s="1"/>
    </row>
    <row r="3289" spans="11:20" ht="13.5">
      <c r="K3289" s="10"/>
      <c r="T3289" s="1"/>
    </row>
    <row r="3290" spans="11:20" ht="13.5">
      <c r="K3290" s="10"/>
      <c r="T3290" s="1"/>
    </row>
    <row r="3291" spans="11:20" ht="13.5">
      <c r="K3291" s="10"/>
      <c r="T3291" s="1"/>
    </row>
    <row r="3292" spans="11:20" ht="13.5">
      <c r="K3292" s="10"/>
      <c r="T3292" s="1"/>
    </row>
    <row r="3293" spans="11:20" ht="13.5">
      <c r="K3293" s="10"/>
      <c r="T3293" s="1"/>
    </row>
    <row r="3294" spans="11:20" ht="13.5">
      <c r="K3294" s="10"/>
      <c r="T3294" s="1"/>
    </row>
    <row r="3295" spans="11:20" ht="13.5">
      <c r="K3295" s="10"/>
      <c r="T3295" s="1"/>
    </row>
    <row r="3296" spans="11:20" ht="13.5">
      <c r="K3296" s="10"/>
      <c r="T3296" s="1"/>
    </row>
    <row r="3297" spans="11:20" ht="13.5">
      <c r="K3297" s="10"/>
      <c r="T3297" s="1"/>
    </row>
    <row r="3298" spans="11:20" ht="13.5">
      <c r="K3298" s="10"/>
      <c r="T3298" s="1"/>
    </row>
    <row r="3299" spans="11:20" ht="13.5">
      <c r="K3299" s="10"/>
      <c r="T3299" s="1"/>
    </row>
    <row r="3300" spans="11:20" ht="13.5">
      <c r="K3300" s="10"/>
      <c r="T3300" s="1"/>
    </row>
    <row r="3301" spans="11:20" ht="13.5">
      <c r="K3301" s="10"/>
      <c r="T3301" s="1"/>
    </row>
    <row r="3302" spans="11:20" ht="13.5">
      <c r="K3302" s="10"/>
      <c r="T3302" s="1"/>
    </row>
    <row r="3303" spans="11:20" ht="13.5">
      <c r="K3303" s="10"/>
      <c r="T3303" s="1"/>
    </row>
    <row r="3304" spans="11:20" ht="13.5">
      <c r="K3304" s="10"/>
      <c r="T3304" s="1"/>
    </row>
    <row r="3305" spans="11:20" ht="13.5">
      <c r="K3305" s="10"/>
      <c r="T3305" s="1"/>
    </row>
    <row r="3306" spans="11:20" ht="13.5">
      <c r="K3306" s="10"/>
      <c r="T3306" s="1"/>
    </row>
    <row r="3307" spans="11:20" ht="13.5">
      <c r="K3307" s="10"/>
      <c r="T3307" s="1"/>
    </row>
    <row r="3308" spans="11:20" ht="13.5">
      <c r="K3308" s="10"/>
      <c r="T3308" s="1"/>
    </row>
    <row r="3309" spans="11:20" ht="13.5">
      <c r="K3309" s="10"/>
      <c r="T3309" s="1"/>
    </row>
    <row r="3310" spans="11:20" ht="13.5">
      <c r="K3310" s="10"/>
      <c r="T3310" s="1"/>
    </row>
    <row r="3311" spans="11:20" ht="13.5">
      <c r="K3311" s="10"/>
      <c r="T3311" s="1"/>
    </row>
    <row r="3312" spans="11:20" ht="13.5">
      <c r="K3312" s="10"/>
      <c r="T3312" s="1"/>
    </row>
    <row r="3313" spans="11:20" ht="13.5">
      <c r="K3313" s="10"/>
      <c r="T3313" s="1"/>
    </row>
    <row r="3314" spans="11:20" ht="13.5">
      <c r="K3314" s="10"/>
      <c r="T3314" s="1"/>
    </row>
    <row r="3315" spans="11:20" ht="13.5">
      <c r="K3315" s="10"/>
      <c r="T3315" s="1"/>
    </row>
    <row r="3316" spans="11:20" ht="13.5">
      <c r="K3316" s="10"/>
      <c r="T3316" s="1"/>
    </row>
    <row r="3317" spans="11:20" ht="13.5">
      <c r="K3317" s="10"/>
      <c r="T3317" s="1"/>
    </row>
    <row r="3318" spans="11:20" ht="13.5">
      <c r="K3318" s="10"/>
      <c r="T3318" s="1"/>
    </row>
    <row r="3319" spans="11:20" ht="13.5">
      <c r="K3319" s="10"/>
      <c r="T3319" s="1"/>
    </row>
    <row r="3320" spans="11:20" ht="13.5">
      <c r="K3320" s="10"/>
      <c r="T3320" s="1"/>
    </row>
    <row r="3321" spans="11:20" ht="13.5">
      <c r="K3321" s="10"/>
      <c r="T3321" s="1"/>
    </row>
    <row r="3322" spans="11:20" ht="13.5">
      <c r="K3322" s="10"/>
      <c r="T3322" s="1"/>
    </row>
    <row r="3323" spans="11:20" ht="13.5">
      <c r="K3323" s="10"/>
      <c r="T3323" s="1"/>
    </row>
    <row r="3324" spans="11:20" ht="13.5">
      <c r="K3324" s="10"/>
      <c r="T3324" s="1"/>
    </row>
    <row r="3325" spans="11:20" ht="13.5">
      <c r="K3325" s="10"/>
      <c r="T3325" s="1"/>
    </row>
    <row r="3326" spans="11:20" ht="13.5">
      <c r="K3326" s="10"/>
      <c r="T3326" s="1"/>
    </row>
    <row r="3327" spans="11:20" ht="13.5">
      <c r="K3327" s="10"/>
      <c r="T3327" s="1"/>
    </row>
    <row r="3328" spans="11:20" ht="13.5">
      <c r="K3328" s="10"/>
      <c r="T3328" s="1"/>
    </row>
    <row r="3329" spans="11:20" ht="13.5">
      <c r="K3329" s="10"/>
      <c r="T3329" s="1"/>
    </row>
    <row r="3330" spans="11:20" ht="13.5">
      <c r="K3330" s="10"/>
      <c r="T3330" s="1"/>
    </row>
    <row r="3331" spans="11:20" ht="13.5">
      <c r="K3331" s="10"/>
      <c r="T3331" s="1"/>
    </row>
    <row r="3332" spans="11:20" ht="13.5">
      <c r="K3332" s="10"/>
      <c r="T3332" s="1"/>
    </row>
    <row r="3333" spans="11:20" ht="13.5">
      <c r="K3333" s="10"/>
      <c r="T3333" s="1"/>
    </row>
    <row r="3334" spans="11:20" ht="13.5">
      <c r="K3334" s="10"/>
      <c r="T3334" s="1"/>
    </row>
    <row r="3335" spans="11:20" ht="13.5">
      <c r="K3335" s="10"/>
      <c r="T3335" s="1"/>
    </row>
    <row r="3336" spans="11:20" ht="13.5">
      <c r="K3336" s="10"/>
      <c r="T3336" s="1"/>
    </row>
    <row r="3337" spans="11:20" ht="13.5">
      <c r="K3337" s="10"/>
      <c r="T3337" s="1"/>
    </row>
    <row r="3338" spans="11:20" ht="13.5">
      <c r="K3338" s="10"/>
      <c r="T3338" s="1"/>
    </row>
    <row r="3339" spans="11:20" ht="13.5">
      <c r="K3339" s="10"/>
      <c r="T3339" s="1"/>
    </row>
    <row r="3340" spans="11:20" ht="13.5">
      <c r="K3340" s="10"/>
      <c r="T3340" s="1"/>
    </row>
    <row r="3341" spans="11:20" ht="13.5">
      <c r="K3341" s="10"/>
      <c r="T3341" s="1"/>
    </row>
    <row r="3342" spans="11:20" ht="13.5">
      <c r="K3342" s="10"/>
      <c r="T3342" s="1"/>
    </row>
    <row r="3343" spans="11:20" ht="13.5">
      <c r="K3343" s="10"/>
      <c r="T3343" s="1"/>
    </row>
    <row r="3344" spans="11:20" ht="13.5">
      <c r="K3344" s="10"/>
      <c r="T3344" s="1"/>
    </row>
    <row r="3345" spans="11:20" ht="13.5">
      <c r="K3345" s="10"/>
      <c r="T3345" s="1"/>
    </row>
    <row r="3346" spans="11:20" ht="13.5">
      <c r="K3346" s="10"/>
      <c r="T3346" s="1"/>
    </row>
    <row r="3347" spans="11:20" ht="13.5">
      <c r="K3347" s="10"/>
      <c r="T3347" s="1"/>
    </row>
    <row r="3348" spans="11:20" ht="13.5">
      <c r="K3348" s="10"/>
      <c r="T3348" s="1"/>
    </row>
    <row r="3349" spans="11:20" ht="13.5">
      <c r="K3349" s="10"/>
      <c r="T3349" s="1"/>
    </row>
    <row r="3350" spans="11:20" ht="13.5">
      <c r="K3350" s="10"/>
      <c r="T3350" s="1"/>
    </row>
    <row r="3351" spans="11:20" ht="13.5">
      <c r="K3351" s="10"/>
      <c r="T3351" s="1"/>
    </row>
    <row r="3352" spans="11:20" ht="13.5">
      <c r="K3352" s="10"/>
      <c r="T3352" s="1"/>
    </row>
    <row r="3353" spans="11:20" ht="13.5">
      <c r="K3353" s="10"/>
      <c r="T3353" s="1"/>
    </row>
    <row r="3354" spans="11:20" ht="13.5">
      <c r="K3354" s="10"/>
      <c r="T3354" s="1"/>
    </row>
    <row r="3355" spans="11:20" ht="13.5">
      <c r="K3355" s="10"/>
      <c r="T3355" s="1"/>
    </row>
    <row r="3356" spans="11:20" ht="13.5">
      <c r="K3356" s="10"/>
      <c r="T3356" s="1"/>
    </row>
    <row r="3357" spans="11:20" ht="13.5">
      <c r="K3357" s="10"/>
      <c r="T3357" s="1"/>
    </row>
    <row r="3358" spans="11:20" ht="13.5">
      <c r="K3358" s="10"/>
      <c r="T3358" s="1"/>
    </row>
    <row r="3359" spans="11:20" ht="13.5">
      <c r="K3359" s="10"/>
      <c r="T3359" s="1"/>
    </row>
    <row r="3360" spans="11:20" ht="13.5">
      <c r="K3360" s="10"/>
      <c r="T3360" s="1"/>
    </row>
    <row r="3361" spans="11:20" ht="13.5">
      <c r="K3361" s="10"/>
      <c r="T3361" s="1"/>
    </row>
    <row r="3362" spans="11:20" ht="13.5">
      <c r="K3362" s="10"/>
      <c r="T3362" s="1"/>
    </row>
    <row r="3363" spans="11:20" ht="13.5">
      <c r="K3363" s="10"/>
      <c r="T3363" s="1"/>
    </row>
    <row r="3364" spans="11:20" ht="13.5">
      <c r="K3364" s="10"/>
      <c r="T3364" s="1"/>
    </row>
    <row r="3365" spans="11:20" ht="13.5">
      <c r="K3365" s="10"/>
      <c r="T3365" s="1"/>
    </row>
    <row r="3366" spans="11:20" ht="13.5">
      <c r="K3366" s="10"/>
      <c r="T3366" s="1"/>
    </row>
    <row r="3367" spans="11:20" ht="13.5">
      <c r="K3367" s="10"/>
      <c r="T3367" s="1"/>
    </row>
    <row r="3368" spans="11:20" ht="13.5">
      <c r="K3368" s="10"/>
      <c r="T3368" s="1"/>
    </row>
    <row r="3369" spans="11:20" ht="13.5">
      <c r="K3369" s="10"/>
      <c r="T3369" s="1"/>
    </row>
    <row r="3370" spans="11:20" ht="13.5">
      <c r="K3370" s="10"/>
      <c r="T3370" s="1"/>
    </row>
    <row r="3371" spans="11:20" ht="13.5">
      <c r="K3371" s="10"/>
      <c r="T3371" s="1"/>
    </row>
    <row r="3372" spans="11:20" ht="13.5">
      <c r="K3372" s="10"/>
      <c r="T3372" s="1"/>
    </row>
    <row r="3373" spans="11:20" ht="13.5">
      <c r="K3373" s="10"/>
      <c r="T3373" s="1"/>
    </row>
    <row r="3374" spans="11:20" ht="13.5">
      <c r="K3374" s="10"/>
      <c r="T3374" s="1"/>
    </row>
    <row r="3375" spans="11:20" ht="13.5">
      <c r="K3375" s="10"/>
      <c r="T3375" s="1"/>
    </row>
    <row r="3376" spans="11:20" ht="13.5">
      <c r="K3376" s="10"/>
      <c r="T3376" s="1"/>
    </row>
    <row r="3377" spans="11:20" ht="13.5">
      <c r="K3377" s="10"/>
      <c r="T3377" s="1"/>
    </row>
    <row r="3378" spans="11:20" ht="13.5">
      <c r="K3378" s="10"/>
      <c r="T3378" s="1"/>
    </row>
    <row r="3379" spans="11:20" ht="13.5">
      <c r="K3379" s="10"/>
      <c r="T3379" s="1"/>
    </row>
    <row r="3380" spans="11:20" ht="13.5">
      <c r="K3380" s="10"/>
      <c r="T3380" s="1"/>
    </row>
    <row r="3381" spans="11:20" ht="13.5">
      <c r="K3381" s="10"/>
      <c r="T3381" s="1"/>
    </row>
    <row r="3382" spans="11:20" ht="13.5">
      <c r="K3382" s="10"/>
      <c r="T3382" s="1"/>
    </row>
    <row r="3383" spans="11:20" ht="13.5">
      <c r="K3383" s="10"/>
      <c r="T3383" s="1"/>
    </row>
    <row r="3384" spans="11:20" ht="13.5">
      <c r="K3384" s="10"/>
      <c r="T3384" s="1"/>
    </row>
    <row r="3385" spans="11:20" ht="13.5">
      <c r="K3385" s="10"/>
      <c r="T3385" s="1"/>
    </row>
    <row r="3386" spans="11:20" ht="13.5">
      <c r="K3386" s="10"/>
      <c r="T3386" s="1"/>
    </row>
    <row r="3387" spans="11:20" ht="13.5">
      <c r="K3387" s="10"/>
      <c r="T3387" s="1"/>
    </row>
    <row r="3388" spans="11:20" ht="13.5">
      <c r="K3388" s="10"/>
      <c r="T3388" s="1"/>
    </row>
    <row r="3389" spans="11:20" ht="13.5">
      <c r="K3389" s="10"/>
      <c r="T3389" s="1"/>
    </row>
    <row r="3390" spans="11:20" ht="13.5">
      <c r="K3390" s="10"/>
      <c r="T3390" s="1"/>
    </row>
    <row r="3391" spans="11:20" ht="13.5">
      <c r="K3391" s="10"/>
      <c r="T3391" s="1"/>
    </row>
    <row r="3392" spans="11:20" ht="13.5">
      <c r="K3392" s="10"/>
      <c r="T3392" s="1"/>
    </row>
    <row r="3393" spans="11:20" ht="13.5">
      <c r="K3393" s="10"/>
      <c r="T3393" s="1"/>
    </row>
    <row r="3394" spans="11:20" ht="13.5">
      <c r="K3394" s="10"/>
      <c r="T3394" s="1"/>
    </row>
    <row r="3395" spans="11:20" ht="13.5">
      <c r="K3395" s="10"/>
      <c r="T3395" s="1"/>
    </row>
    <row r="3396" spans="11:20" ht="13.5">
      <c r="K3396" s="10"/>
      <c r="T3396" s="1"/>
    </row>
    <row r="3397" spans="11:20" ht="13.5">
      <c r="K3397" s="10"/>
      <c r="T3397" s="1"/>
    </row>
    <row r="3398" spans="11:20" ht="13.5">
      <c r="K3398" s="10"/>
      <c r="T3398" s="1"/>
    </row>
    <row r="3399" spans="11:20" ht="13.5">
      <c r="K3399" s="10"/>
      <c r="T3399" s="1"/>
    </row>
    <row r="3400" spans="11:20" ht="13.5">
      <c r="K3400" s="10"/>
      <c r="T3400" s="1"/>
    </row>
    <row r="3401" spans="11:20" ht="13.5">
      <c r="K3401" s="10"/>
      <c r="T3401" s="1"/>
    </row>
    <row r="3402" spans="11:20" ht="13.5">
      <c r="K3402" s="10"/>
      <c r="T3402" s="1"/>
    </row>
    <row r="3403" spans="11:20" ht="13.5">
      <c r="K3403" s="10"/>
      <c r="T3403" s="1"/>
    </row>
    <row r="3404" spans="11:20" ht="13.5">
      <c r="K3404" s="10"/>
      <c r="T3404" s="1"/>
    </row>
    <row r="3405" spans="11:20" ht="13.5">
      <c r="K3405" s="10"/>
      <c r="T3405" s="1"/>
    </row>
    <row r="3406" spans="11:20" ht="13.5">
      <c r="K3406" s="10"/>
      <c r="T3406" s="1"/>
    </row>
    <row r="3407" spans="11:20" ht="13.5">
      <c r="K3407" s="10"/>
      <c r="T3407" s="1"/>
    </row>
    <row r="3408" spans="11:20" ht="13.5">
      <c r="K3408" s="10"/>
      <c r="T3408" s="1"/>
    </row>
    <row r="3409" spans="11:20" ht="13.5">
      <c r="K3409" s="10"/>
      <c r="T3409" s="1"/>
    </row>
    <row r="3410" spans="11:20" ht="13.5">
      <c r="K3410" s="10"/>
      <c r="T3410" s="1"/>
    </row>
    <row r="3411" spans="11:20" ht="13.5">
      <c r="K3411" s="10"/>
      <c r="T3411" s="1"/>
    </row>
    <row r="3412" spans="11:20" ht="13.5">
      <c r="K3412" s="10"/>
      <c r="T3412" s="1"/>
    </row>
    <row r="3413" spans="11:20" ht="13.5">
      <c r="K3413" s="10"/>
      <c r="T3413" s="1"/>
    </row>
    <row r="3414" spans="11:20" ht="13.5">
      <c r="K3414" s="10"/>
      <c r="T3414" s="1"/>
    </row>
    <row r="3415" spans="11:20" ht="13.5">
      <c r="K3415" s="10"/>
      <c r="T3415" s="1"/>
    </row>
    <row r="3416" spans="11:20" ht="13.5">
      <c r="K3416" s="10"/>
      <c r="T3416" s="1"/>
    </row>
    <row r="3417" spans="11:20" ht="13.5">
      <c r="K3417" s="10"/>
      <c r="T3417" s="1"/>
    </row>
    <row r="3418" spans="11:20" ht="13.5">
      <c r="K3418" s="10"/>
      <c r="T3418" s="1"/>
    </row>
    <row r="3419" spans="11:20" ht="13.5">
      <c r="K3419" s="10"/>
      <c r="T3419" s="1"/>
    </row>
    <row r="3420" spans="11:20" ht="13.5">
      <c r="K3420" s="10"/>
      <c r="T3420" s="1"/>
    </row>
    <row r="3421" spans="11:20" ht="13.5">
      <c r="K3421" s="10"/>
      <c r="T3421" s="1"/>
    </row>
    <row r="3422" spans="11:20" ht="13.5">
      <c r="K3422" s="10"/>
      <c r="T3422" s="1"/>
    </row>
    <row r="3423" spans="11:20" ht="13.5">
      <c r="K3423" s="10"/>
      <c r="T3423" s="1"/>
    </row>
    <row r="3424" spans="11:20" ht="13.5">
      <c r="K3424" s="10"/>
      <c r="T3424" s="1"/>
    </row>
    <row r="3425" spans="11:20" ht="13.5">
      <c r="K3425" s="10"/>
      <c r="T3425" s="1"/>
    </row>
    <row r="3426" spans="11:20" ht="13.5">
      <c r="K3426" s="10"/>
      <c r="T3426" s="1"/>
    </row>
    <row r="3427" spans="11:20" ht="13.5">
      <c r="K3427" s="10"/>
      <c r="T3427" s="1"/>
    </row>
    <row r="3428" spans="11:20" ht="13.5">
      <c r="K3428" s="10"/>
      <c r="T3428" s="1"/>
    </row>
    <row r="3429" spans="11:20" ht="13.5">
      <c r="K3429" s="10"/>
      <c r="T3429" s="1"/>
    </row>
    <row r="3430" spans="11:20" ht="13.5">
      <c r="K3430" s="10"/>
      <c r="T3430" s="1"/>
    </row>
    <row r="3431" spans="11:20" ht="13.5">
      <c r="K3431" s="10"/>
      <c r="T3431" s="1"/>
    </row>
    <row r="3432" spans="11:20" ht="13.5">
      <c r="K3432" s="10"/>
      <c r="T3432" s="1"/>
    </row>
    <row r="3433" spans="11:20" ht="13.5">
      <c r="K3433" s="10"/>
      <c r="T3433" s="1"/>
    </row>
    <row r="3434" spans="11:20" ht="13.5">
      <c r="K3434" s="10"/>
      <c r="T3434" s="1"/>
    </row>
    <row r="3435" spans="11:20" ht="13.5">
      <c r="K3435" s="10"/>
      <c r="T3435" s="1"/>
    </row>
    <row r="3436" spans="11:20" ht="13.5">
      <c r="K3436" s="10"/>
      <c r="T3436" s="1"/>
    </row>
    <row r="3437" spans="11:20" ht="13.5">
      <c r="K3437" s="10"/>
      <c r="T3437" s="1"/>
    </row>
    <row r="3438" spans="11:20" ht="13.5">
      <c r="K3438" s="10"/>
      <c r="T3438" s="1"/>
    </row>
    <row r="3439" spans="11:20" ht="13.5">
      <c r="K3439" s="10"/>
      <c r="T3439" s="1"/>
    </row>
    <row r="3440" spans="11:20" ht="13.5">
      <c r="K3440" s="10"/>
      <c r="T3440" s="1"/>
    </row>
    <row r="3441" spans="11:20" ht="13.5">
      <c r="K3441" s="10"/>
      <c r="T3441" s="1"/>
    </row>
    <row r="3442" spans="11:20" ht="13.5">
      <c r="K3442" s="10"/>
      <c r="T3442" s="1"/>
    </row>
    <row r="3443" spans="11:20" ht="13.5">
      <c r="K3443" s="10"/>
      <c r="T3443" s="1"/>
    </row>
    <row r="3444" spans="11:20" ht="13.5">
      <c r="K3444" s="10"/>
      <c r="T3444" s="1"/>
    </row>
    <row r="3445" spans="11:20" ht="13.5">
      <c r="K3445" s="10"/>
      <c r="T3445" s="1"/>
    </row>
    <row r="3446" spans="11:20" ht="13.5">
      <c r="K3446" s="10"/>
      <c r="T3446" s="1"/>
    </row>
    <row r="3447" spans="11:20" ht="13.5">
      <c r="K3447" s="10"/>
      <c r="T3447" s="1"/>
    </row>
    <row r="3448" spans="11:20" ht="13.5">
      <c r="K3448" s="10"/>
      <c r="T3448" s="1"/>
    </row>
    <row r="3449" spans="11:20" ht="13.5">
      <c r="K3449" s="10"/>
      <c r="T3449" s="1"/>
    </row>
    <row r="3450" spans="11:20" ht="13.5">
      <c r="K3450" s="10"/>
      <c r="T3450" s="1"/>
    </row>
    <row r="3451" spans="11:20" ht="13.5">
      <c r="K3451" s="10"/>
      <c r="T3451" s="1"/>
    </row>
    <row r="3452" spans="11:20" ht="13.5">
      <c r="K3452" s="10"/>
      <c r="T3452" s="1"/>
    </row>
    <row r="3453" spans="11:20" ht="13.5">
      <c r="K3453" s="10"/>
      <c r="T3453" s="1"/>
    </row>
    <row r="3454" spans="11:20" ht="13.5">
      <c r="K3454" s="10"/>
      <c r="T3454" s="1"/>
    </row>
    <row r="3455" spans="11:20" ht="13.5">
      <c r="K3455" s="10"/>
      <c r="T3455" s="1"/>
    </row>
    <row r="3456" spans="11:20" ht="13.5">
      <c r="K3456" s="10"/>
      <c r="T3456" s="1"/>
    </row>
    <row r="3457" spans="11:20" ht="13.5">
      <c r="K3457" s="10"/>
      <c r="T3457" s="1"/>
    </row>
    <row r="3458" spans="11:20" ht="13.5">
      <c r="K3458" s="10"/>
      <c r="T3458" s="1"/>
    </row>
    <row r="3459" spans="11:20" ht="13.5">
      <c r="K3459" s="10"/>
      <c r="T3459" s="1"/>
    </row>
    <row r="3460" spans="11:20" ht="13.5">
      <c r="K3460" s="10"/>
      <c r="T3460" s="1"/>
    </row>
    <row r="3461" spans="11:20" ht="13.5">
      <c r="K3461" s="10"/>
      <c r="T3461" s="1"/>
    </row>
    <row r="3462" spans="11:20" ht="13.5">
      <c r="K3462" s="10"/>
      <c r="T3462" s="1"/>
    </row>
    <row r="3463" spans="11:20" ht="13.5">
      <c r="K3463" s="10"/>
      <c r="T3463" s="1"/>
    </row>
    <row r="3464" spans="11:20" ht="13.5">
      <c r="K3464" s="10"/>
      <c r="T3464" s="1"/>
    </row>
    <row r="3465" spans="11:20" ht="13.5">
      <c r="K3465" s="10"/>
      <c r="T3465" s="1"/>
    </row>
    <row r="3466" spans="11:20" ht="13.5">
      <c r="K3466" s="10"/>
      <c r="T3466" s="1"/>
    </row>
    <row r="3467" spans="11:20" ht="13.5">
      <c r="K3467" s="10"/>
      <c r="T3467" s="1"/>
    </row>
    <row r="3468" spans="11:20" ht="13.5">
      <c r="K3468" s="10"/>
      <c r="T3468" s="1"/>
    </row>
    <row r="3469" spans="11:20" ht="13.5">
      <c r="K3469" s="10"/>
      <c r="T3469" s="1"/>
    </row>
    <row r="3470" spans="11:20" ht="13.5">
      <c r="K3470" s="10"/>
      <c r="T3470" s="1"/>
    </row>
    <row r="3471" spans="11:20" ht="13.5">
      <c r="K3471" s="10"/>
      <c r="T3471" s="1"/>
    </row>
    <row r="3472" spans="11:20" ht="13.5">
      <c r="K3472" s="10"/>
      <c r="T3472" s="1"/>
    </row>
    <row r="3473" spans="11:20" ht="13.5">
      <c r="K3473" s="10"/>
      <c r="T3473" s="1"/>
    </row>
    <row r="3474" spans="11:20" ht="13.5">
      <c r="K3474" s="10"/>
      <c r="T3474" s="1"/>
    </row>
    <row r="3475" spans="11:20" ht="13.5">
      <c r="K3475" s="10"/>
      <c r="T3475" s="1"/>
    </row>
    <row r="3476" spans="11:20" ht="13.5">
      <c r="K3476" s="10"/>
      <c r="T3476" s="1"/>
    </row>
    <row r="3477" spans="11:20" ht="13.5">
      <c r="K3477" s="10"/>
      <c r="T3477" s="1"/>
    </row>
    <row r="3478" spans="11:20" ht="13.5">
      <c r="K3478" s="10"/>
      <c r="T3478" s="1"/>
    </row>
    <row r="3479" spans="11:20" ht="13.5">
      <c r="K3479" s="10"/>
      <c r="T3479" s="1"/>
    </row>
    <row r="3480" spans="11:20" ht="13.5">
      <c r="K3480" s="10"/>
      <c r="T3480" s="1"/>
    </row>
    <row r="3481" spans="11:20" ht="13.5">
      <c r="K3481" s="10"/>
      <c r="T3481" s="1"/>
    </row>
    <row r="3482" spans="11:20" ht="13.5">
      <c r="K3482" s="10"/>
      <c r="T3482" s="1"/>
    </row>
    <row r="3483" spans="11:20" ht="13.5">
      <c r="K3483" s="10"/>
      <c r="T3483" s="1"/>
    </row>
    <row r="3484" spans="11:20" ht="13.5">
      <c r="K3484" s="10"/>
      <c r="T3484" s="1"/>
    </row>
    <row r="3485" spans="11:20" ht="13.5">
      <c r="K3485" s="10"/>
      <c r="T3485" s="1"/>
    </row>
    <row r="3486" spans="11:20" ht="13.5">
      <c r="K3486" s="10"/>
      <c r="T3486" s="1"/>
    </row>
    <row r="3487" spans="11:20" ht="13.5">
      <c r="K3487" s="10"/>
      <c r="T3487" s="1"/>
    </row>
    <row r="3488" spans="11:20" ht="13.5">
      <c r="K3488" s="10"/>
      <c r="T3488" s="1"/>
    </row>
    <row r="3489" spans="11:20" ht="13.5">
      <c r="K3489" s="10"/>
      <c r="T3489" s="1"/>
    </row>
    <row r="3490" spans="11:20" ht="13.5">
      <c r="K3490" s="10"/>
      <c r="T3490" s="1"/>
    </row>
    <row r="3491" spans="11:20" ht="13.5">
      <c r="K3491" s="10"/>
      <c r="T3491" s="1"/>
    </row>
    <row r="3492" spans="11:20" ht="13.5">
      <c r="K3492" s="10"/>
      <c r="T3492" s="1"/>
    </row>
    <row r="3493" spans="11:20" ht="13.5">
      <c r="K3493" s="10"/>
      <c r="T3493" s="1"/>
    </row>
    <row r="3494" spans="11:20" ht="13.5">
      <c r="K3494" s="10"/>
      <c r="T3494" s="1"/>
    </row>
    <row r="3495" spans="11:20" ht="13.5">
      <c r="K3495" s="10"/>
      <c r="T3495" s="1"/>
    </row>
    <row r="3496" spans="11:20" ht="13.5">
      <c r="K3496" s="10"/>
      <c r="T3496" s="1"/>
    </row>
    <row r="3497" spans="11:20" ht="13.5">
      <c r="K3497" s="10"/>
      <c r="T3497" s="1"/>
    </row>
    <row r="3498" spans="11:20" ht="13.5">
      <c r="K3498" s="10"/>
      <c r="T3498" s="1"/>
    </row>
    <row r="3499" spans="11:20" ht="13.5">
      <c r="K3499" s="10"/>
      <c r="T3499" s="1"/>
    </row>
    <row r="3500" spans="11:20" ht="13.5">
      <c r="K3500" s="10"/>
      <c r="T3500" s="1"/>
    </row>
    <row r="3501" spans="11:20" ht="13.5">
      <c r="K3501" s="10"/>
      <c r="T3501" s="1"/>
    </row>
    <row r="3502" spans="11:20" ht="13.5">
      <c r="K3502" s="10"/>
      <c r="T3502" s="1"/>
    </row>
    <row r="3503" spans="11:20" ht="13.5">
      <c r="K3503" s="10"/>
      <c r="T3503" s="1"/>
    </row>
    <row r="3504" spans="11:20" ht="13.5">
      <c r="K3504" s="10"/>
      <c r="T3504" s="1"/>
    </row>
    <row r="3505" spans="11:20" ht="13.5">
      <c r="K3505" s="10"/>
      <c r="T3505" s="1"/>
    </row>
    <row r="3506" spans="11:20" ht="13.5">
      <c r="K3506" s="10"/>
      <c r="T3506" s="1"/>
    </row>
    <row r="3507" spans="11:20" ht="13.5">
      <c r="K3507" s="10"/>
      <c r="T3507" s="1"/>
    </row>
    <row r="3508" spans="11:20" ht="13.5">
      <c r="K3508" s="10"/>
      <c r="T3508" s="1"/>
    </row>
    <row r="3509" spans="11:20" ht="13.5">
      <c r="K3509" s="10"/>
      <c r="T3509" s="1"/>
    </row>
    <row r="3510" spans="11:20" ht="13.5">
      <c r="K3510" s="10"/>
      <c r="T3510" s="1"/>
    </row>
    <row r="3511" spans="11:20" ht="13.5">
      <c r="K3511" s="10"/>
      <c r="T3511" s="1"/>
    </row>
    <row r="3512" spans="11:20" ht="13.5">
      <c r="K3512" s="10"/>
      <c r="T3512" s="1"/>
    </row>
    <row r="3513" spans="11:20" ht="13.5">
      <c r="K3513" s="10"/>
      <c r="T3513" s="1"/>
    </row>
    <row r="3514" spans="11:20" ht="13.5">
      <c r="K3514" s="10"/>
      <c r="T3514" s="1"/>
    </row>
    <row r="3515" spans="11:20" ht="13.5">
      <c r="K3515" s="10"/>
      <c r="T3515" s="1"/>
    </row>
    <row r="3516" spans="11:20" ht="13.5">
      <c r="K3516" s="10"/>
      <c r="T3516" s="1"/>
    </row>
    <row r="3517" spans="11:20" ht="13.5">
      <c r="K3517" s="10"/>
      <c r="T3517" s="1"/>
    </row>
    <row r="3518" spans="11:20" ht="13.5">
      <c r="K3518" s="10"/>
      <c r="T3518" s="1"/>
    </row>
    <row r="3519" spans="11:20" ht="13.5">
      <c r="K3519" s="10"/>
      <c r="T3519" s="1"/>
    </row>
    <row r="3520" spans="11:20" ht="13.5">
      <c r="K3520" s="10"/>
      <c r="T3520" s="1"/>
    </row>
    <row r="3521" spans="11:20" ht="13.5">
      <c r="K3521" s="10"/>
      <c r="T3521" s="1"/>
    </row>
    <row r="3522" spans="11:20" ht="13.5">
      <c r="K3522" s="10"/>
      <c r="T3522" s="1"/>
    </row>
    <row r="3523" spans="11:20" ht="13.5">
      <c r="K3523" s="10"/>
      <c r="T3523" s="1"/>
    </row>
    <row r="3524" spans="11:20" ht="13.5">
      <c r="K3524" s="10"/>
      <c r="T3524" s="1"/>
    </row>
    <row r="3525" spans="11:20" ht="13.5">
      <c r="K3525" s="10"/>
      <c r="T3525" s="1"/>
    </row>
    <row r="3526" spans="11:20" ht="13.5">
      <c r="K3526" s="10"/>
      <c r="T3526" s="1"/>
    </row>
    <row r="3527" spans="11:20" ht="13.5">
      <c r="K3527" s="10"/>
      <c r="T3527" s="1"/>
    </row>
    <row r="3528" spans="11:20" ht="13.5">
      <c r="K3528" s="10"/>
      <c r="T3528" s="1"/>
    </row>
    <row r="3529" spans="11:20" ht="13.5">
      <c r="K3529" s="10"/>
      <c r="T3529" s="1"/>
    </row>
    <row r="3530" spans="11:20" ht="13.5">
      <c r="K3530" s="10"/>
      <c r="T3530" s="1"/>
    </row>
    <row r="3531" spans="11:20" ht="13.5">
      <c r="K3531" s="10"/>
      <c r="T3531" s="1"/>
    </row>
    <row r="3532" spans="11:20" ht="13.5">
      <c r="K3532" s="10"/>
      <c r="T3532" s="1"/>
    </row>
    <row r="3533" spans="11:20" ht="13.5">
      <c r="K3533" s="10"/>
      <c r="T3533" s="1"/>
    </row>
    <row r="3534" spans="11:20" ht="13.5">
      <c r="K3534" s="10"/>
      <c r="T3534" s="1"/>
    </row>
    <row r="3535" spans="11:20" ht="13.5">
      <c r="K3535" s="10"/>
      <c r="T3535" s="1"/>
    </row>
    <row r="3536" spans="11:20" ht="13.5">
      <c r="K3536" s="10"/>
      <c r="T3536" s="1"/>
    </row>
    <row r="3537" spans="11:20" ht="13.5">
      <c r="K3537" s="10"/>
      <c r="T3537" s="1"/>
    </row>
    <row r="3538" spans="11:20" ht="13.5">
      <c r="K3538" s="10"/>
      <c r="T3538" s="1"/>
    </row>
    <row r="3539" spans="11:20" ht="13.5">
      <c r="K3539" s="10"/>
      <c r="T3539" s="1"/>
    </row>
    <row r="3540" spans="11:20" ht="13.5">
      <c r="K3540" s="10"/>
      <c r="T3540" s="1"/>
    </row>
    <row r="3541" spans="11:20" ht="13.5">
      <c r="K3541" s="10"/>
      <c r="T3541" s="1"/>
    </row>
    <row r="3542" spans="11:20" ht="13.5">
      <c r="K3542" s="10"/>
      <c r="T3542" s="1"/>
    </row>
    <row r="3543" spans="11:20" ht="13.5">
      <c r="K3543" s="10"/>
      <c r="T3543" s="1"/>
    </row>
    <row r="3544" spans="11:20" ht="13.5">
      <c r="K3544" s="10"/>
      <c r="T3544" s="1"/>
    </row>
    <row r="3545" spans="11:20" ht="13.5">
      <c r="K3545" s="10"/>
      <c r="T3545" s="1"/>
    </row>
    <row r="3546" spans="11:20" ht="13.5">
      <c r="K3546" s="10"/>
      <c r="T3546" s="1"/>
    </row>
    <row r="3547" spans="11:20" ht="13.5">
      <c r="K3547" s="10"/>
      <c r="T3547" s="1"/>
    </row>
    <row r="3548" spans="11:20" ht="13.5">
      <c r="K3548" s="10"/>
      <c r="T3548" s="1"/>
    </row>
    <row r="3549" spans="11:20" ht="13.5">
      <c r="K3549" s="10"/>
      <c r="T3549" s="1"/>
    </row>
    <row r="3550" spans="11:20" ht="13.5">
      <c r="K3550" s="10"/>
      <c r="T3550" s="1"/>
    </row>
    <row r="3551" spans="11:20" ht="13.5">
      <c r="K3551" s="10"/>
      <c r="T3551" s="1"/>
    </row>
    <row r="3552" spans="11:20" ht="13.5">
      <c r="K3552" s="10"/>
      <c r="T3552" s="1"/>
    </row>
    <row r="3553" spans="11:20" ht="13.5">
      <c r="K3553" s="10"/>
      <c r="T3553" s="1"/>
    </row>
    <row r="3554" spans="11:20" ht="13.5">
      <c r="K3554" s="10"/>
      <c r="T3554" s="1"/>
    </row>
    <row r="3555" spans="11:20" ht="13.5">
      <c r="K3555" s="10"/>
      <c r="T3555" s="1"/>
    </row>
    <row r="3556" spans="11:20" ht="13.5">
      <c r="K3556" s="10"/>
      <c r="T3556" s="1"/>
    </row>
    <row r="3557" spans="11:20" ht="13.5">
      <c r="K3557" s="10"/>
      <c r="T3557" s="1"/>
    </row>
    <row r="3558" spans="11:20" ht="13.5">
      <c r="K3558" s="10"/>
      <c r="T3558" s="1"/>
    </row>
    <row r="3559" spans="11:20" ht="13.5">
      <c r="K3559" s="10"/>
      <c r="T3559" s="1"/>
    </row>
    <row r="3560" spans="11:20" ht="13.5">
      <c r="K3560" s="10"/>
      <c r="T3560" s="1"/>
    </row>
    <row r="3561" spans="11:20" ht="13.5">
      <c r="K3561" s="10"/>
      <c r="T3561" s="1"/>
    </row>
    <row r="3562" spans="11:20" ht="13.5">
      <c r="K3562" s="10"/>
      <c r="T3562" s="1"/>
    </row>
    <row r="3563" spans="11:20" ht="13.5">
      <c r="K3563" s="10"/>
      <c r="T3563" s="1"/>
    </row>
    <row r="3564" spans="11:20" ht="13.5">
      <c r="K3564" s="10"/>
      <c r="T3564" s="1"/>
    </row>
    <row r="3565" spans="11:20" ht="13.5">
      <c r="K3565" s="10"/>
      <c r="T3565" s="1"/>
    </row>
    <row r="3566" spans="11:20" ht="13.5">
      <c r="K3566" s="10"/>
      <c r="T3566" s="1"/>
    </row>
    <row r="3567" spans="11:20" ht="13.5">
      <c r="K3567" s="10"/>
      <c r="T3567" s="1"/>
    </row>
    <row r="3568" spans="11:20" ht="13.5">
      <c r="K3568" s="10"/>
      <c r="T3568" s="1"/>
    </row>
    <row r="3569" spans="11:20" ht="13.5">
      <c r="K3569" s="10"/>
      <c r="T3569" s="1"/>
    </row>
    <row r="3570" spans="11:20" ht="13.5">
      <c r="K3570" s="10"/>
      <c r="T3570" s="1"/>
    </row>
    <row r="3571" spans="11:20" ht="13.5">
      <c r="K3571" s="10"/>
      <c r="T3571" s="1"/>
    </row>
    <row r="3572" spans="11:20" ht="13.5">
      <c r="K3572" s="10"/>
      <c r="T3572" s="1"/>
    </row>
    <row r="3573" spans="11:20" ht="13.5">
      <c r="K3573" s="10"/>
      <c r="T3573" s="1"/>
    </row>
    <row r="3574" spans="11:20" ht="13.5">
      <c r="K3574" s="10"/>
      <c r="T3574" s="1"/>
    </row>
    <row r="3575" spans="11:20" ht="13.5">
      <c r="K3575" s="10"/>
      <c r="T3575" s="1"/>
    </row>
    <row r="3576" spans="11:20" ht="13.5">
      <c r="K3576" s="10"/>
      <c r="T3576" s="1"/>
    </row>
    <row r="3577" spans="11:20" ht="13.5">
      <c r="K3577" s="10"/>
      <c r="T3577" s="1"/>
    </row>
    <row r="3578" spans="11:20" ht="13.5">
      <c r="K3578" s="10"/>
      <c r="T3578" s="1"/>
    </row>
    <row r="3579" spans="11:20" ht="13.5">
      <c r="K3579" s="10"/>
      <c r="T3579" s="1"/>
    </row>
    <row r="3580" spans="11:20" ht="13.5">
      <c r="K3580" s="10"/>
      <c r="T3580" s="1"/>
    </row>
    <row r="3581" spans="11:20" ht="13.5">
      <c r="K3581" s="10"/>
      <c r="T3581" s="1"/>
    </row>
    <row r="3582" spans="11:20" ht="13.5">
      <c r="K3582" s="10"/>
      <c r="T3582" s="1"/>
    </row>
    <row r="3583" spans="11:20" ht="13.5">
      <c r="K3583" s="10"/>
      <c r="T3583" s="1"/>
    </row>
    <row r="3584" spans="11:20" ht="13.5">
      <c r="K3584" s="10"/>
      <c r="T3584" s="1"/>
    </row>
    <row r="3585" spans="11:20" ht="13.5">
      <c r="K3585" s="10"/>
      <c r="T3585" s="1"/>
    </row>
    <row r="3586" spans="11:20" ht="13.5">
      <c r="K3586" s="10"/>
      <c r="T3586" s="1"/>
    </row>
    <row r="3587" spans="11:20" ht="13.5">
      <c r="K3587" s="10"/>
      <c r="T3587" s="1"/>
    </row>
    <row r="3588" spans="11:20" ht="13.5">
      <c r="K3588" s="10"/>
      <c r="T3588" s="1"/>
    </row>
    <row r="3589" spans="11:20" ht="13.5">
      <c r="K3589" s="10"/>
      <c r="T3589" s="1"/>
    </row>
    <row r="3590" spans="11:20" ht="13.5">
      <c r="K3590" s="10"/>
      <c r="T3590" s="1"/>
    </row>
    <row r="3591" spans="11:20" ht="13.5">
      <c r="K3591" s="10"/>
      <c r="T3591" s="1"/>
    </row>
    <row r="3592" spans="11:20" ht="13.5">
      <c r="K3592" s="10"/>
      <c r="T3592" s="1"/>
    </row>
    <row r="3593" spans="11:20" ht="13.5">
      <c r="K3593" s="10"/>
      <c r="T3593" s="1"/>
    </row>
    <row r="3594" spans="11:20" ht="13.5">
      <c r="K3594" s="10"/>
      <c r="T3594" s="1"/>
    </row>
    <row r="3595" spans="11:20" ht="13.5">
      <c r="K3595" s="10"/>
      <c r="T3595" s="1"/>
    </row>
    <row r="3596" spans="11:20" ht="13.5">
      <c r="K3596" s="10"/>
      <c r="T3596" s="1"/>
    </row>
    <row r="3597" spans="11:20" ht="13.5">
      <c r="K3597" s="10"/>
      <c r="T3597" s="1"/>
    </row>
    <row r="3598" spans="11:20" ht="13.5">
      <c r="K3598" s="10"/>
      <c r="T3598" s="1"/>
    </row>
    <row r="3599" spans="11:20" ht="13.5">
      <c r="K3599" s="10"/>
      <c r="T3599" s="1"/>
    </row>
    <row r="3600" spans="11:20" ht="13.5">
      <c r="K3600" s="10"/>
      <c r="T3600" s="1"/>
    </row>
    <row r="3601" spans="11:20" ht="13.5">
      <c r="K3601" s="10"/>
      <c r="T3601" s="1"/>
    </row>
    <row r="3602" spans="11:20" ht="13.5">
      <c r="K3602" s="10"/>
      <c r="T3602" s="1"/>
    </row>
    <row r="3603" spans="11:20" ht="13.5">
      <c r="K3603" s="10"/>
      <c r="T3603" s="1"/>
    </row>
    <row r="3604" spans="11:20" ht="13.5">
      <c r="K3604" s="10"/>
      <c r="T3604" s="1"/>
    </row>
    <row r="3605" spans="11:20" ht="13.5">
      <c r="K3605" s="10"/>
      <c r="T3605" s="1"/>
    </row>
    <row r="3606" spans="11:20" ht="13.5">
      <c r="K3606" s="10"/>
      <c r="T3606" s="1"/>
    </row>
    <row r="3607" spans="11:20" ht="13.5">
      <c r="K3607" s="10"/>
      <c r="T3607" s="1"/>
    </row>
    <row r="3608" spans="11:20" ht="13.5">
      <c r="K3608" s="10"/>
      <c r="T3608" s="1"/>
    </row>
    <row r="3609" spans="11:20" ht="13.5">
      <c r="K3609" s="10"/>
      <c r="T3609" s="1"/>
    </row>
    <row r="3610" spans="11:20" ht="13.5">
      <c r="K3610" s="10"/>
      <c r="T3610" s="1"/>
    </row>
    <row r="3611" spans="11:20" ht="13.5">
      <c r="K3611" s="10"/>
      <c r="T3611" s="1"/>
    </row>
    <row r="3612" spans="11:20" ht="13.5">
      <c r="K3612" s="10"/>
      <c r="T3612" s="1"/>
    </row>
    <row r="3613" spans="11:20" ht="13.5">
      <c r="K3613" s="10"/>
      <c r="T3613" s="1"/>
    </row>
    <row r="3614" spans="11:20" ht="13.5">
      <c r="K3614" s="10"/>
      <c r="T3614" s="1"/>
    </row>
    <row r="3615" spans="11:20" ht="13.5">
      <c r="K3615" s="10"/>
      <c r="T3615" s="1"/>
    </row>
    <row r="3616" spans="11:20" ht="13.5">
      <c r="K3616" s="10"/>
      <c r="T3616" s="1"/>
    </row>
    <row r="3617" spans="11:20" ht="13.5">
      <c r="K3617" s="10"/>
      <c r="T3617" s="1"/>
    </row>
    <row r="3618" spans="11:20" ht="13.5">
      <c r="K3618" s="10"/>
      <c r="T3618" s="1"/>
    </row>
    <row r="3619" spans="11:20" ht="13.5">
      <c r="K3619" s="10"/>
      <c r="T3619" s="1"/>
    </row>
    <row r="3620" spans="11:20" ht="13.5">
      <c r="K3620" s="10"/>
      <c r="T3620" s="1"/>
    </row>
    <row r="3621" spans="11:20" ht="13.5">
      <c r="K3621" s="10"/>
      <c r="T3621" s="1"/>
    </row>
    <row r="3622" spans="11:20" ht="13.5">
      <c r="K3622" s="10"/>
      <c r="T3622" s="1"/>
    </row>
    <row r="3623" spans="11:20" ht="13.5">
      <c r="K3623" s="10"/>
      <c r="T3623" s="1"/>
    </row>
    <row r="3624" spans="11:20" ht="13.5">
      <c r="K3624" s="10"/>
      <c r="T3624" s="1"/>
    </row>
    <row r="3625" spans="11:20" ht="13.5">
      <c r="K3625" s="10"/>
      <c r="T3625" s="1"/>
    </row>
    <row r="3626" spans="11:20" ht="13.5">
      <c r="K3626" s="10"/>
      <c r="T3626" s="1"/>
    </row>
    <row r="3627" spans="11:20" ht="13.5">
      <c r="K3627" s="10"/>
      <c r="T3627" s="1"/>
    </row>
    <row r="3628" spans="11:20" ht="13.5">
      <c r="K3628" s="10"/>
      <c r="T3628" s="1"/>
    </row>
    <row r="3629" spans="11:20" ht="13.5">
      <c r="K3629" s="10"/>
      <c r="T3629" s="1"/>
    </row>
    <row r="3630" spans="11:20" ht="13.5">
      <c r="K3630" s="10"/>
      <c r="T3630" s="1"/>
    </row>
    <row r="3631" spans="11:20" ht="13.5">
      <c r="K3631" s="10"/>
      <c r="T3631" s="1"/>
    </row>
    <row r="3632" spans="11:20" ht="13.5">
      <c r="K3632" s="10"/>
      <c r="T3632" s="1"/>
    </row>
    <row r="3633" spans="11:20" ht="13.5">
      <c r="K3633" s="10"/>
      <c r="T3633" s="1"/>
    </row>
    <row r="3634" spans="11:20" ht="13.5">
      <c r="K3634" s="10"/>
      <c r="T3634" s="1"/>
    </row>
    <row r="3635" spans="11:20" ht="13.5">
      <c r="K3635" s="10"/>
      <c r="T3635" s="1"/>
    </row>
    <row r="3636" spans="11:20" ht="13.5">
      <c r="K3636" s="10"/>
      <c r="T3636" s="1"/>
    </row>
    <row r="3637" spans="11:20" ht="13.5">
      <c r="K3637" s="10"/>
      <c r="T3637" s="1"/>
    </row>
    <row r="3638" spans="11:20" ht="13.5">
      <c r="K3638" s="10"/>
      <c r="T3638" s="1"/>
    </row>
    <row r="3639" spans="11:20" ht="13.5">
      <c r="K3639" s="10"/>
      <c r="T3639" s="1"/>
    </row>
    <row r="3640" spans="11:20" ht="13.5">
      <c r="K3640" s="10"/>
      <c r="T3640" s="1"/>
    </row>
    <row r="3641" spans="11:20" ht="13.5">
      <c r="K3641" s="10"/>
      <c r="T3641" s="1"/>
    </row>
    <row r="3642" spans="11:20" ht="13.5">
      <c r="K3642" s="10"/>
      <c r="T3642" s="1"/>
    </row>
    <row r="3643" spans="11:20" ht="13.5">
      <c r="K3643" s="10"/>
      <c r="T3643" s="1"/>
    </row>
    <row r="3644" spans="11:20" ht="13.5">
      <c r="K3644" s="10"/>
      <c r="T3644" s="1"/>
    </row>
    <row r="3645" spans="11:20" ht="13.5">
      <c r="K3645" s="10"/>
      <c r="T3645" s="1"/>
    </row>
    <row r="3646" spans="11:20" ht="13.5">
      <c r="K3646" s="10"/>
      <c r="T3646" s="1"/>
    </row>
    <row r="3647" spans="11:20" ht="13.5">
      <c r="K3647" s="10"/>
      <c r="T3647" s="1"/>
    </row>
    <row r="3648" spans="11:20" ht="13.5">
      <c r="K3648" s="10"/>
      <c r="T3648" s="1"/>
    </row>
    <row r="3649" spans="11:20" ht="13.5">
      <c r="K3649" s="10"/>
      <c r="T3649" s="1"/>
    </row>
    <row r="3650" spans="11:20" ht="13.5">
      <c r="K3650" s="10"/>
      <c r="T3650" s="1"/>
    </row>
    <row r="3651" spans="11:20" ht="13.5">
      <c r="K3651" s="10"/>
      <c r="T3651" s="1"/>
    </row>
    <row r="3652" spans="11:20" ht="13.5">
      <c r="K3652" s="10"/>
      <c r="T3652" s="1"/>
    </row>
    <row r="3653" spans="11:20" ht="13.5">
      <c r="K3653" s="10"/>
      <c r="T3653" s="1"/>
    </row>
    <row r="3654" spans="11:20" ht="13.5">
      <c r="K3654" s="10"/>
      <c r="T3654" s="1"/>
    </row>
    <row r="3655" spans="11:20" ht="13.5">
      <c r="K3655" s="10"/>
      <c r="T3655" s="1"/>
    </row>
    <row r="3656" spans="11:20" ht="13.5">
      <c r="K3656" s="10"/>
      <c r="T3656" s="1"/>
    </row>
    <row r="3657" spans="11:20" ht="13.5">
      <c r="K3657" s="10"/>
      <c r="T3657" s="1"/>
    </row>
    <row r="3658" spans="11:20" ht="13.5">
      <c r="K3658" s="10"/>
      <c r="T3658" s="1"/>
    </row>
    <row r="3659" spans="11:20" ht="13.5">
      <c r="K3659" s="10"/>
      <c r="T3659" s="1"/>
    </row>
    <row r="3660" spans="11:20" ht="13.5">
      <c r="K3660" s="10"/>
      <c r="T3660" s="1"/>
    </row>
    <row r="3661" spans="11:20" ht="13.5">
      <c r="K3661" s="10"/>
      <c r="T3661" s="1"/>
    </row>
    <row r="3662" spans="11:20" ht="13.5">
      <c r="K3662" s="10"/>
      <c r="T3662" s="1"/>
    </row>
    <row r="3663" spans="11:20" ht="13.5">
      <c r="K3663" s="10"/>
      <c r="T3663" s="1"/>
    </row>
    <row r="3664" spans="11:20" ht="13.5">
      <c r="K3664" s="10"/>
      <c r="T3664" s="1"/>
    </row>
    <row r="3665" spans="11:20" ht="13.5">
      <c r="K3665" s="10"/>
      <c r="T3665" s="1"/>
    </row>
    <row r="3666" spans="11:20" ht="13.5">
      <c r="K3666" s="10"/>
      <c r="T3666" s="1"/>
    </row>
    <row r="3667" spans="11:20" ht="13.5">
      <c r="K3667" s="10"/>
      <c r="T3667" s="1"/>
    </row>
    <row r="3668" spans="11:20" ht="13.5">
      <c r="K3668" s="10"/>
      <c r="T3668" s="1"/>
    </row>
    <row r="3669" spans="11:20" ht="13.5">
      <c r="K3669" s="10"/>
      <c r="T3669" s="1"/>
    </row>
    <row r="3670" spans="11:20" ht="13.5">
      <c r="K3670" s="10"/>
      <c r="T3670" s="1"/>
    </row>
    <row r="3671" spans="11:20" ht="13.5">
      <c r="K3671" s="10"/>
      <c r="T3671" s="1"/>
    </row>
    <row r="3672" spans="11:20" ht="13.5">
      <c r="K3672" s="10"/>
      <c r="T3672" s="1"/>
    </row>
    <row r="3673" spans="11:20" ht="13.5">
      <c r="K3673" s="10"/>
      <c r="T3673" s="1"/>
    </row>
    <row r="3674" spans="11:20" ht="13.5">
      <c r="K3674" s="10"/>
      <c r="T3674" s="1"/>
    </row>
    <row r="3675" spans="11:20" ht="13.5">
      <c r="K3675" s="10"/>
      <c r="T3675" s="1"/>
    </row>
    <row r="3676" spans="11:20" ht="13.5">
      <c r="K3676" s="10"/>
      <c r="T3676" s="1"/>
    </row>
    <row r="3677" spans="11:20" ht="13.5">
      <c r="K3677" s="10"/>
      <c r="T3677" s="1"/>
    </row>
    <row r="3678" spans="11:20" ht="13.5">
      <c r="K3678" s="10"/>
      <c r="T3678" s="1"/>
    </row>
    <row r="3679" spans="11:20" ht="13.5">
      <c r="K3679" s="10"/>
      <c r="T3679" s="1"/>
    </row>
    <row r="3680" spans="11:20" ht="13.5">
      <c r="K3680" s="10"/>
      <c r="T3680" s="1"/>
    </row>
    <row r="3681" spans="11:20" ht="13.5">
      <c r="K3681" s="10"/>
      <c r="T3681" s="1"/>
    </row>
    <row r="3682" spans="11:20" ht="13.5">
      <c r="K3682" s="10"/>
      <c r="T3682" s="1"/>
    </row>
    <row r="3683" spans="11:20" ht="13.5">
      <c r="K3683" s="10"/>
      <c r="T3683" s="1"/>
    </row>
    <row r="3684" spans="11:20" ht="13.5">
      <c r="K3684" s="10"/>
      <c r="T3684" s="1"/>
    </row>
    <row r="3685" spans="11:20" ht="13.5">
      <c r="K3685" s="10"/>
      <c r="T3685" s="1"/>
    </row>
    <row r="3686" spans="11:20" ht="13.5">
      <c r="K3686" s="10"/>
      <c r="T3686" s="1"/>
    </row>
    <row r="3687" spans="11:20" ht="13.5">
      <c r="K3687" s="10"/>
      <c r="T3687" s="1"/>
    </row>
    <row r="3688" spans="11:20" ht="13.5">
      <c r="K3688" s="10"/>
      <c r="T3688" s="1"/>
    </row>
    <row r="3689" spans="11:20" ht="13.5">
      <c r="K3689" s="10"/>
      <c r="T3689" s="1"/>
    </row>
    <row r="3690" spans="11:20" ht="13.5">
      <c r="K3690" s="10"/>
      <c r="T3690" s="1"/>
    </row>
    <row r="3691" spans="11:20" ht="13.5">
      <c r="K3691" s="10"/>
      <c r="T3691" s="1"/>
    </row>
    <row r="3692" spans="11:20" ht="13.5">
      <c r="K3692" s="10"/>
      <c r="T3692" s="1"/>
    </row>
    <row r="3693" spans="11:20" ht="13.5">
      <c r="K3693" s="10"/>
      <c r="T3693" s="1"/>
    </row>
    <row r="3694" spans="11:20" ht="13.5">
      <c r="K3694" s="10"/>
      <c r="T3694" s="1"/>
    </row>
    <row r="3695" spans="11:20" ht="13.5">
      <c r="K3695" s="10"/>
      <c r="T3695" s="1"/>
    </row>
    <row r="3696" spans="11:20" ht="13.5">
      <c r="K3696" s="10"/>
      <c r="T3696" s="1"/>
    </row>
    <row r="3697" spans="11:20" ht="13.5">
      <c r="K3697" s="10"/>
      <c r="T3697" s="1"/>
    </row>
    <row r="3698" spans="11:20" ht="13.5">
      <c r="K3698" s="10"/>
      <c r="T3698" s="1"/>
    </row>
    <row r="3699" spans="11:20" ht="13.5">
      <c r="K3699" s="10"/>
      <c r="T3699" s="1"/>
    </row>
    <row r="3700" spans="11:20" ht="13.5">
      <c r="K3700" s="10"/>
      <c r="T3700" s="1"/>
    </row>
    <row r="3701" spans="11:20" ht="13.5">
      <c r="K3701" s="10"/>
      <c r="T3701" s="1"/>
    </row>
    <row r="3702" spans="11:20" ht="13.5">
      <c r="K3702" s="10"/>
      <c r="T3702" s="1"/>
    </row>
    <row r="3703" spans="11:20" ht="13.5">
      <c r="K3703" s="10"/>
      <c r="T3703" s="1"/>
    </row>
    <row r="3704" spans="11:20" ht="13.5">
      <c r="K3704" s="10"/>
      <c r="T3704" s="1"/>
    </row>
    <row r="3705" spans="11:20" ht="13.5">
      <c r="K3705" s="10"/>
      <c r="T3705" s="1"/>
    </row>
    <row r="3706" spans="11:20" ht="13.5">
      <c r="K3706" s="10"/>
      <c r="T3706" s="1"/>
    </row>
    <row r="3707" spans="11:20" ht="13.5">
      <c r="K3707" s="10"/>
      <c r="T3707" s="1"/>
    </row>
    <row r="3708" spans="11:20" ht="13.5">
      <c r="K3708" s="10"/>
      <c r="T3708" s="1"/>
    </row>
    <row r="3709" spans="11:20" ht="13.5">
      <c r="K3709" s="10"/>
      <c r="T3709" s="1"/>
    </row>
    <row r="3710" spans="11:20" ht="13.5">
      <c r="K3710" s="10"/>
      <c r="T3710" s="1"/>
    </row>
    <row r="3711" spans="11:20" ht="13.5">
      <c r="K3711" s="10"/>
      <c r="T3711" s="1"/>
    </row>
    <row r="3712" spans="11:20" ht="13.5">
      <c r="K3712" s="10"/>
      <c r="T3712" s="1"/>
    </row>
    <row r="3713" spans="11:20" ht="13.5">
      <c r="K3713" s="10"/>
      <c r="T3713" s="1"/>
    </row>
    <row r="3714" spans="11:20" ht="13.5">
      <c r="K3714" s="10"/>
      <c r="T3714" s="1"/>
    </row>
    <row r="3715" spans="11:20" ht="13.5">
      <c r="K3715" s="10"/>
      <c r="T3715" s="1"/>
    </row>
    <row r="3716" spans="11:20" ht="13.5">
      <c r="K3716" s="10"/>
      <c r="T3716" s="1"/>
    </row>
    <row r="3717" spans="11:20" ht="13.5">
      <c r="K3717" s="10"/>
      <c r="T3717" s="1"/>
    </row>
    <row r="3718" spans="11:20" ht="13.5">
      <c r="K3718" s="10"/>
      <c r="T3718" s="1"/>
    </row>
    <row r="3719" spans="11:20" ht="13.5">
      <c r="K3719" s="10"/>
      <c r="T3719" s="1"/>
    </row>
    <row r="3720" spans="11:20" ht="13.5">
      <c r="K3720" s="10"/>
      <c r="T3720" s="1"/>
    </row>
    <row r="3721" spans="11:20" ht="13.5">
      <c r="K3721" s="10"/>
      <c r="T3721" s="1"/>
    </row>
    <row r="3722" spans="11:20" ht="13.5">
      <c r="K3722" s="10"/>
      <c r="T3722" s="1"/>
    </row>
    <row r="3723" spans="11:20" ht="13.5">
      <c r="K3723" s="10"/>
      <c r="T3723" s="1"/>
    </row>
    <row r="3724" spans="11:20" ht="13.5">
      <c r="K3724" s="10"/>
      <c r="T3724" s="1"/>
    </row>
    <row r="3725" spans="11:20" ht="13.5">
      <c r="K3725" s="10"/>
      <c r="T3725" s="1"/>
    </row>
    <row r="3726" spans="11:20" ht="13.5">
      <c r="K3726" s="10"/>
      <c r="T3726" s="1"/>
    </row>
    <row r="3727" spans="11:20" ht="13.5">
      <c r="K3727" s="10"/>
      <c r="T3727" s="1"/>
    </row>
    <row r="3728" spans="11:20" ht="13.5">
      <c r="K3728" s="10"/>
      <c r="T3728" s="1"/>
    </row>
    <row r="3729" spans="11:20" ht="13.5">
      <c r="K3729" s="10"/>
      <c r="T3729" s="1"/>
    </row>
    <row r="3730" spans="11:20" ht="13.5">
      <c r="K3730" s="10"/>
      <c r="T3730" s="1"/>
    </row>
    <row r="3731" spans="11:20" ht="13.5">
      <c r="K3731" s="10"/>
      <c r="T3731" s="1"/>
    </row>
    <row r="3732" spans="11:20" ht="13.5">
      <c r="K3732" s="10"/>
      <c r="T3732" s="1"/>
    </row>
    <row r="3733" spans="11:20" ht="13.5">
      <c r="K3733" s="10"/>
      <c r="T3733" s="1"/>
    </row>
    <row r="3734" spans="11:20" ht="13.5">
      <c r="K3734" s="10"/>
      <c r="T3734" s="1"/>
    </row>
    <row r="3735" spans="11:20" ht="13.5">
      <c r="K3735" s="10"/>
      <c r="T3735" s="1"/>
    </row>
    <row r="3736" spans="11:20" ht="13.5">
      <c r="K3736" s="10"/>
      <c r="T3736" s="1"/>
    </row>
    <row r="3737" spans="11:20" ht="13.5">
      <c r="K3737" s="10"/>
      <c r="T3737" s="1"/>
    </row>
    <row r="3738" spans="11:20" ht="13.5">
      <c r="K3738" s="10"/>
      <c r="T3738" s="1"/>
    </row>
    <row r="3739" spans="11:20" ht="13.5">
      <c r="K3739" s="10"/>
      <c r="T3739" s="1"/>
    </row>
    <row r="3740" spans="11:20" ht="13.5">
      <c r="K3740" s="10"/>
      <c r="T3740" s="1"/>
    </row>
    <row r="3741" spans="11:20" ht="13.5">
      <c r="K3741" s="10"/>
      <c r="T3741" s="1"/>
    </row>
    <row r="3742" spans="11:20" ht="13.5">
      <c r="K3742" s="10"/>
      <c r="T3742" s="1"/>
    </row>
    <row r="3743" spans="11:20" ht="13.5">
      <c r="K3743" s="10"/>
      <c r="T3743" s="1"/>
    </row>
    <row r="3744" spans="11:20" ht="13.5">
      <c r="K3744" s="10"/>
      <c r="T3744" s="1"/>
    </row>
    <row r="3745" spans="11:20" ht="13.5">
      <c r="K3745" s="10"/>
      <c r="T3745" s="1"/>
    </row>
    <row r="3746" spans="11:20" ht="13.5">
      <c r="K3746" s="10"/>
      <c r="T3746" s="1"/>
    </row>
    <row r="3747" spans="11:20" ht="13.5">
      <c r="K3747" s="10"/>
      <c r="T3747" s="1"/>
    </row>
    <row r="3748" spans="11:20" ht="13.5">
      <c r="K3748" s="10"/>
      <c r="T3748" s="1"/>
    </row>
    <row r="3749" spans="11:20" ht="13.5">
      <c r="K3749" s="10"/>
      <c r="T3749" s="1"/>
    </row>
    <row r="3750" spans="11:20" ht="13.5">
      <c r="K3750" s="10"/>
      <c r="T3750" s="1"/>
    </row>
    <row r="3751" spans="11:20" ht="13.5">
      <c r="K3751" s="10"/>
      <c r="T3751" s="1"/>
    </row>
    <row r="3752" spans="11:20" ht="13.5">
      <c r="K3752" s="10"/>
      <c r="T3752" s="1"/>
    </row>
    <row r="3753" spans="11:20" ht="13.5">
      <c r="K3753" s="10"/>
      <c r="T3753" s="1"/>
    </row>
    <row r="3754" spans="11:20" ht="13.5">
      <c r="K3754" s="10"/>
      <c r="T3754" s="1"/>
    </row>
    <row r="3755" spans="11:20" ht="13.5">
      <c r="K3755" s="10"/>
      <c r="T3755" s="1"/>
    </row>
    <row r="3756" spans="11:20" ht="13.5">
      <c r="K3756" s="10"/>
      <c r="T3756" s="1"/>
    </row>
    <row r="3757" spans="11:20" ht="13.5">
      <c r="K3757" s="10"/>
      <c r="T3757" s="1"/>
    </row>
    <row r="3758" spans="11:20" ht="13.5">
      <c r="K3758" s="10"/>
      <c r="T3758" s="1"/>
    </row>
    <row r="3759" spans="11:20" ht="13.5">
      <c r="K3759" s="10"/>
      <c r="T3759" s="1"/>
    </row>
    <row r="3760" spans="11:20" ht="13.5">
      <c r="K3760" s="10"/>
      <c r="T3760" s="1"/>
    </row>
    <row r="3761" spans="11:20" ht="13.5">
      <c r="K3761" s="10"/>
      <c r="T3761" s="1"/>
    </row>
    <row r="3762" spans="11:20" ht="13.5">
      <c r="K3762" s="10"/>
      <c r="T3762" s="1"/>
    </row>
    <row r="3763" spans="11:20" ht="13.5">
      <c r="K3763" s="10"/>
      <c r="T3763" s="1"/>
    </row>
    <row r="3764" spans="11:20" ht="13.5">
      <c r="K3764" s="10"/>
      <c r="T3764" s="1"/>
    </row>
    <row r="3765" spans="11:20" ht="13.5">
      <c r="K3765" s="10"/>
      <c r="T3765" s="1"/>
    </row>
    <row r="3766" spans="11:20" ht="13.5">
      <c r="K3766" s="10"/>
      <c r="T3766" s="1"/>
    </row>
    <row r="3767" spans="11:20" ht="13.5">
      <c r="K3767" s="10"/>
      <c r="T3767" s="1"/>
    </row>
    <row r="3768" spans="11:20" ht="13.5">
      <c r="K3768" s="10"/>
      <c r="T3768" s="1"/>
    </row>
    <row r="3769" spans="11:20" ht="13.5">
      <c r="K3769" s="10"/>
      <c r="T3769" s="1"/>
    </row>
    <row r="3770" spans="11:20" ht="13.5">
      <c r="K3770" s="10"/>
      <c r="T3770" s="1"/>
    </row>
    <row r="3771" spans="11:20" ht="13.5">
      <c r="K3771" s="10"/>
      <c r="T3771" s="1"/>
    </row>
    <row r="3772" spans="11:20" ht="13.5">
      <c r="K3772" s="10"/>
      <c r="T3772" s="1"/>
    </row>
    <row r="3773" spans="11:20" ht="13.5">
      <c r="K3773" s="10"/>
      <c r="T3773" s="1"/>
    </row>
    <row r="3774" spans="11:20" ht="13.5">
      <c r="K3774" s="10"/>
      <c r="T3774" s="1"/>
    </row>
    <row r="3775" spans="11:20" ht="13.5">
      <c r="K3775" s="10"/>
      <c r="T3775" s="1"/>
    </row>
    <row r="3776" spans="11:20" ht="13.5">
      <c r="K3776" s="10"/>
      <c r="T3776" s="1"/>
    </row>
    <row r="3777" spans="11:20" ht="13.5">
      <c r="K3777" s="10"/>
      <c r="T3777" s="1"/>
    </row>
    <row r="3778" spans="11:20" ht="13.5">
      <c r="K3778" s="10"/>
      <c r="T3778" s="1"/>
    </row>
    <row r="3779" spans="11:20" ht="13.5">
      <c r="K3779" s="10"/>
      <c r="T3779" s="1"/>
    </row>
    <row r="3780" spans="11:20" ht="13.5">
      <c r="K3780" s="10"/>
      <c r="T3780" s="1"/>
    </row>
    <row r="3781" spans="11:20" ht="13.5">
      <c r="K3781" s="10"/>
      <c r="T3781" s="1"/>
    </row>
    <row r="3782" spans="11:20" ht="13.5">
      <c r="K3782" s="10"/>
      <c r="T3782" s="1"/>
    </row>
    <row r="3783" spans="11:20" ht="13.5">
      <c r="K3783" s="10"/>
      <c r="T3783" s="1"/>
    </row>
    <row r="3784" spans="11:20" ht="13.5">
      <c r="K3784" s="10"/>
      <c r="T3784" s="1"/>
    </row>
    <row r="3785" spans="11:20" ht="13.5">
      <c r="K3785" s="10"/>
      <c r="T3785" s="1"/>
    </row>
    <row r="3786" spans="11:20" ht="13.5">
      <c r="K3786" s="10"/>
      <c r="T3786" s="1"/>
    </row>
    <row r="3787" spans="11:20" ht="13.5">
      <c r="K3787" s="10"/>
      <c r="T3787" s="1"/>
    </row>
    <row r="3788" spans="11:20" ht="13.5">
      <c r="K3788" s="10"/>
      <c r="T3788" s="1"/>
    </row>
    <row r="3789" spans="11:20" ht="13.5">
      <c r="K3789" s="10"/>
      <c r="T3789" s="1"/>
    </row>
    <row r="3790" spans="11:20" ht="13.5">
      <c r="K3790" s="10"/>
      <c r="T3790" s="1"/>
    </row>
    <row r="3791" spans="11:20" ht="13.5">
      <c r="K3791" s="10"/>
      <c r="T3791" s="1"/>
    </row>
    <row r="3792" spans="11:20" ht="13.5">
      <c r="K3792" s="10"/>
      <c r="T3792" s="1"/>
    </row>
    <row r="3793" spans="11:20" ht="13.5">
      <c r="K3793" s="10"/>
      <c r="T3793" s="1"/>
    </row>
    <row r="3794" spans="11:20" ht="13.5">
      <c r="K3794" s="10"/>
      <c r="T3794" s="1"/>
    </row>
    <row r="3795" spans="11:20" ht="13.5">
      <c r="K3795" s="10"/>
      <c r="T3795" s="1"/>
    </row>
    <row r="3796" spans="11:20" ht="13.5">
      <c r="K3796" s="10"/>
      <c r="T3796" s="1"/>
    </row>
    <row r="3797" spans="11:20" ht="13.5">
      <c r="K3797" s="10"/>
      <c r="T3797" s="1"/>
    </row>
    <row r="3798" spans="11:20" ht="13.5">
      <c r="K3798" s="10"/>
      <c r="T3798" s="1"/>
    </row>
    <row r="3799" spans="11:20" ht="13.5">
      <c r="K3799" s="10"/>
      <c r="T3799" s="1"/>
    </row>
    <row r="3800" spans="11:20" ht="13.5">
      <c r="K3800" s="10"/>
      <c r="T3800" s="1"/>
    </row>
    <row r="3801" spans="11:20" ht="13.5">
      <c r="K3801" s="10"/>
      <c r="T3801" s="1"/>
    </row>
    <row r="3802" spans="11:20" ht="13.5">
      <c r="K3802" s="10"/>
      <c r="T3802" s="1"/>
    </row>
    <row r="3803" spans="11:20" ht="13.5">
      <c r="K3803" s="10"/>
      <c r="T3803" s="1"/>
    </row>
    <row r="3804" spans="11:20" ht="13.5">
      <c r="K3804" s="10"/>
      <c r="T3804" s="1"/>
    </row>
    <row r="3805" spans="11:20" ht="13.5">
      <c r="K3805" s="10"/>
      <c r="T3805" s="1"/>
    </row>
    <row r="3806" spans="11:20" ht="13.5">
      <c r="K3806" s="10"/>
      <c r="T3806" s="1"/>
    </row>
    <row r="3807" spans="11:20" ht="13.5">
      <c r="K3807" s="10"/>
      <c r="T3807" s="1"/>
    </row>
    <row r="3808" spans="11:20" ht="13.5">
      <c r="K3808" s="10"/>
      <c r="T3808" s="1"/>
    </row>
    <row r="3809" spans="11:20" ht="13.5">
      <c r="K3809" s="10"/>
      <c r="T3809" s="1"/>
    </row>
    <row r="3810" spans="11:20" ht="13.5">
      <c r="K3810" s="10"/>
      <c r="T3810" s="1"/>
    </row>
    <row r="3811" spans="11:20" ht="13.5">
      <c r="K3811" s="10"/>
      <c r="T3811" s="1"/>
    </row>
    <row r="3812" spans="11:20" ht="13.5">
      <c r="K3812" s="10"/>
      <c r="T3812" s="1"/>
    </row>
    <row r="3813" spans="11:20" ht="13.5">
      <c r="K3813" s="10"/>
      <c r="T3813" s="1"/>
    </row>
    <row r="3814" spans="11:20" ht="13.5">
      <c r="K3814" s="10"/>
      <c r="T3814" s="1"/>
    </row>
    <row r="3815" spans="11:20" ht="13.5">
      <c r="K3815" s="10"/>
      <c r="T3815" s="1"/>
    </row>
    <row r="3816" spans="11:20" ht="13.5">
      <c r="K3816" s="10"/>
      <c r="T3816" s="1"/>
    </row>
    <row r="3817" spans="11:20" ht="13.5">
      <c r="K3817" s="10"/>
      <c r="T3817" s="1"/>
    </row>
    <row r="3818" spans="11:20" ht="13.5">
      <c r="K3818" s="10"/>
      <c r="T3818" s="1"/>
    </row>
    <row r="3819" spans="11:20" ht="13.5">
      <c r="K3819" s="10"/>
      <c r="T3819" s="1"/>
    </row>
    <row r="3820" spans="11:20" ht="13.5">
      <c r="K3820" s="10"/>
      <c r="T3820" s="1"/>
    </row>
    <row r="3821" spans="11:20" ht="13.5">
      <c r="K3821" s="10"/>
      <c r="T3821" s="1"/>
    </row>
    <row r="3822" spans="11:20" ht="13.5">
      <c r="K3822" s="10"/>
      <c r="T3822" s="1"/>
    </row>
    <row r="3823" spans="11:20" ht="13.5">
      <c r="K3823" s="10"/>
      <c r="T3823" s="1"/>
    </row>
    <row r="3824" spans="11:20" ht="13.5">
      <c r="K3824" s="10"/>
      <c r="T3824" s="1"/>
    </row>
    <row r="3825" spans="11:20" ht="13.5">
      <c r="K3825" s="10"/>
      <c r="T3825" s="1"/>
    </row>
    <row r="3826" spans="11:20" ht="13.5">
      <c r="K3826" s="10"/>
      <c r="T3826" s="1"/>
    </row>
    <row r="3827" spans="11:20" ht="13.5">
      <c r="K3827" s="10"/>
      <c r="T3827" s="1"/>
    </row>
    <row r="3828" spans="11:20" ht="13.5">
      <c r="K3828" s="10"/>
      <c r="T3828" s="1"/>
    </row>
    <row r="3829" spans="11:20" ht="13.5">
      <c r="K3829" s="10"/>
      <c r="T3829" s="1"/>
    </row>
    <row r="3830" spans="11:20" ht="13.5">
      <c r="K3830" s="10"/>
      <c r="T3830" s="1"/>
    </row>
    <row r="3831" spans="11:20" ht="13.5">
      <c r="K3831" s="10"/>
      <c r="T3831" s="1"/>
    </row>
    <row r="3832" spans="11:20" ht="13.5">
      <c r="K3832" s="10"/>
      <c r="T3832" s="1"/>
    </row>
    <row r="3833" spans="11:20" ht="13.5">
      <c r="K3833" s="10"/>
      <c r="T3833" s="1"/>
    </row>
    <row r="3834" spans="11:20" ht="13.5">
      <c r="K3834" s="10"/>
      <c r="T3834" s="1"/>
    </row>
    <row r="3835" spans="11:20" ht="13.5">
      <c r="K3835" s="10"/>
      <c r="T3835" s="1"/>
    </row>
    <row r="3836" spans="11:20" ht="13.5">
      <c r="K3836" s="10"/>
      <c r="T3836" s="1"/>
    </row>
    <row r="3837" spans="11:20" ht="13.5">
      <c r="K3837" s="10"/>
      <c r="T3837" s="1"/>
    </row>
    <row r="3838" spans="11:20" ht="13.5">
      <c r="K3838" s="10"/>
      <c r="T3838" s="1"/>
    </row>
    <row r="3839" spans="11:20" ht="13.5">
      <c r="K3839" s="10"/>
      <c r="T3839" s="1"/>
    </row>
    <row r="3840" spans="11:20" ht="13.5">
      <c r="K3840" s="10"/>
      <c r="T3840" s="1"/>
    </row>
    <row r="3841" spans="11:20" ht="13.5">
      <c r="K3841" s="10"/>
      <c r="T3841" s="1"/>
    </row>
    <row r="3842" spans="11:20" ht="13.5">
      <c r="K3842" s="10"/>
      <c r="T3842" s="1"/>
    </row>
    <row r="3843" spans="11:20" ht="13.5">
      <c r="K3843" s="10"/>
      <c r="T3843" s="1"/>
    </row>
    <row r="3844" spans="11:20" ht="13.5">
      <c r="K3844" s="10"/>
      <c r="T3844" s="1"/>
    </row>
    <row r="3845" spans="11:20" ht="13.5">
      <c r="K3845" s="10"/>
      <c r="T3845" s="1"/>
    </row>
    <row r="3846" spans="11:20" ht="13.5">
      <c r="K3846" s="10"/>
      <c r="T3846" s="1"/>
    </row>
    <row r="3847" spans="11:20" ht="13.5">
      <c r="K3847" s="10"/>
      <c r="T3847" s="1"/>
    </row>
    <row r="3848" spans="11:20" ht="13.5">
      <c r="K3848" s="10"/>
      <c r="T3848" s="1"/>
    </row>
    <row r="3849" spans="11:20" ht="13.5">
      <c r="K3849" s="10"/>
      <c r="T3849" s="1"/>
    </row>
    <row r="3850" spans="11:20" ht="13.5">
      <c r="K3850" s="10"/>
      <c r="T3850" s="1"/>
    </row>
    <row r="3851" spans="11:20" ht="13.5">
      <c r="K3851" s="10"/>
      <c r="T3851" s="1"/>
    </row>
    <row r="3852" spans="11:20" ht="13.5">
      <c r="K3852" s="10"/>
      <c r="T3852" s="1"/>
    </row>
    <row r="3853" spans="11:20" ht="13.5">
      <c r="K3853" s="10"/>
      <c r="T3853" s="1"/>
    </row>
    <row r="3854" spans="11:20" ht="13.5">
      <c r="K3854" s="10"/>
      <c r="T3854" s="1"/>
    </row>
    <row r="3855" spans="11:20" ht="13.5">
      <c r="K3855" s="10"/>
      <c r="T3855" s="1"/>
    </row>
    <row r="3856" spans="11:20" ht="13.5">
      <c r="K3856" s="10"/>
      <c r="T3856" s="1"/>
    </row>
    <row r="3857" spans="11:20" ht="13.5">
      <c r="K3857" s="10"/>
      <c r="T3857" s="1"/>
    </row>
    <row r="3858" spans="11:20" ht="13.5">
      <c r="K3858" s="10"/>
      <c r="T3858" s="1"/>
    </row>
    <row r="3859" spans="11:20" ht="13.5">
      <c r="K3859" s="10"/>
      <c r="T3859" s="1"/>
    </row>
    <row r="3860" spans="11:20" ht="13.5">
      <c r="K3860" s="10"/>
      <c r="T3860" s="1"/>
    </row>
    <row r="3861" spans="11:20" ht="13.5">
      <c r="K3861" s="10"/>
      <c r="T3861" s="1"/>
    </row>
    <row r="3862" spans="11:20" ht="13.5">
      <c r="K3862" s="10"/>
      <c r="T3862" s="1"/>
    </row>
    <row r="3863" spans="11:20" ht="13.5">
      <c r="K3863" s="10"/>
      <c r="T3863" s="1"/>
    </row>
    <row r="3864" spans="11:20" ht="13.5">
      <c r="K3864" s="10"/>
      <c r="T3864" s="1"/>
    </row>
    <row r="3865" spans="11:20" ht="13.5">
      <c r="K3865" s="10"/>
      <c r="T3865" s="1"/>
    </row>
    <row r="3866" spans="11:20" ht="13.5">
      <c r="K3866" s="10"/>
      <c r="T3866" s="1"/>
    </row>
    <row r="3867" spans="11:20" ht="13.5">
      <c r="K3867" s="10"/>
      <c r="T3867" s="1"/>
    </row>
    <row r="3868" spans="11:20" ht="13.5">
      <c r="K3868" s="10"/>
      <c r="T3868" s="1"/>
    </row>
    <row r="3869" spans="11:20" ht="13.5">
      <c r="K3869" s="10"/>
      <c r="T3869" s="1"/>
    </row>
    <row r="3870" spans="11:20" ht="13.5">
      <c r="K3870" s="10"/>
      <c r="T3870" s="1"/>
    </row>
    <row r="3871" spans="11:20" ht="13.5">
      <c r="K3871" s="10"/>
      <c r="T3871" s="1"/>
    </row>
    <row r="3872" spans="11:20" ht="13.5">
      <c r="K3872" s="10"/>
      <c r="T3872" s="1"/>
    </row>
    <row r="3873" spans="11:20" ht="13.5">
      <c r="K3873" s="10"/>
      <c r="T3873" s="1"/>
    </row>
    <row r="3874" spans="11:20" ht="13.5">
      <c r="K3874" s="10"/>
      <c r="T3874" s="1"/>
    </row>
    <row r="3875" spans="11:20" ht="13.5">
      <c r="K3875" s="10"/>
      <c r="T3875" s="1"/>
    </row>
    <row r="3876" spans="11:20" ht="13.5">
      <c r="K3876" s="10"/>
      <c r="T3876" s="1"/>
    </row>
    <row r="3877" spans="11:20" ht="13.5">
      <c r="K3877" s="10"/>
      <c r="T3877" s="1"/>
    </row>
    <row r="3878" spans="11:20" ht="13.5">
      <c r="K3878" s="10"/>
      <c r="T3878" s="1"/>
    </row>
    <row r="3879" spans="11:20" ht="13.5">
      <c r="K3879" s="10"/>
      <c r="T3879" s="1"/>
    </row>
    <row r="3880" spans="11:20" ht="13.5">
      <c r="K3880" s="10"/>
      <c r="T3880" s="1"/>
    </row>
    <row r="3881" spans="11:20" ht="13.5">
      <c r="K3881" s="10"/>
      <c r="T3881" s="1"/>
    </row>
    <row r="3882" spans="11:20" ht="13.5">
      <c r="K3882" s="10"/>
      <c r="T3882" s="1"/>
    </row>
    <row r="3883" spans="11:20" ht="13.5">
      <c r="K3883" s="10"/>
      <c r="T3883" s="1"/>
    </row>
    <row r="3884" spans="11:20" ht="13.5">
      <c r="K3884" s="10"/>
      <c r="T3884" s="1"/>
    </row>
    <row r="3885" spans="11:20" ht="13.5">
      <c r="K3885" s="10"/>
      <c r="T3885" s="1"/>
    </row>
    <row r="3886" spans="11:20" ht="13.5">
      <c r="K3886" s="10"/>
      <c r="T3886" s="1"/>
    </row>
    <row r="3887" spans="11:20" ht="13.5">
      <c r="K3887" s="10"/>
      <c r="T3887" s="1"/>
    </row>
    <row r="3888" spans="11:20" ht="13.5">
      <c r="K3888" s="10"/>
      <c r="T3888" s="1"/>
    </row>
    <row r="3889" spans="11:20" ht="13.5">
      <c r="K3889" s="10"/>
      <c r="T3889" s="1"/>
    </row>
    <row r="3890" spans="11:20" ht="13.5">
      <c r="K3890" s="10"/>
      <c r="T3890" s="1"/>
    </row>
    <row r="3891" spans="11:20" ht="13.5">
      <c r="K3891" s="10"/>
      <c r="T3891" s="1"/>
    </row>
    <row r="3892" spans="11:20" ht="13.5">
      <c r="K3892" s="10"/>
      <c r="T3892" s="1"/>
    </row>
    <row r="3893" spans="11:20" ht="13.5">
      <c r="K3893" s="10"/>
      <c r="T3893" s="1"/>
    </row>
    <row r="3894" spans="11:20" ht="13.5">
      <c r="K3894" s="10"/>
      <c r="T3894" s="1"/>
    </row>
    <row r="3895" spans="11:20" ht="13.5">
      <c r="K3895" s="10"/>
      <c r="T3895" s="1"/>
    </row>
    <row r="3896" spans="11:20" ht="13.5">
      <c r="K3896" s="10"/>
      <c r="T3896" s="1"/>
    </row>
    <row r="3897" spans="11:20" ht="13.5">
      <c r="K3897" s="10"/>
      <c r="T3897" s="1"/>
    </row>
    <row r="3898" spans="11:20" ht="13.5">
      <c r="K3898" s="10"/>
      <c r="T3898" s="1"/>
    </row>
    <row r="3899" spans="11:20" ht="13.5">
      <c r="K3899" s="10"/>
      <c r="T3899" s="1"/>
    </row>
    <row r="3900" spans="11:20" ht="13.5">
      <c r="K3900" s="10"/>
      <c r="T3900" s="1"/>
    </row>
    <row r="3901" spans="11:20" ht="13.5">
      <c r="K3901" s="10"/>
      <c r="T3901" s="1"/>
    </row>
    <row r="3902" spans="11:20" ht="13.5">
      <c r="K3902" s="10"/>
      <c r="T3902" s="1"/>
    </row>
    <row r="3903" spans="11:20" ht="13.5">
      <c r="K3903" s="10"/>
      <c r="T3903" s="1"/>
    </row>
    <row r="3904" spans="11:20" ht="13.5">
      <c r="K3904" s="10"/>
      <c r="T3904" s="1"/>
    </row>
    <row r="3905" spans="11:20" ht="13.5">
      <c r="K3905" s="10"/>
      <c r="T3905" s="1"/>
    </row>
    <row r="3906" spans="11:20" ht="13.5">
      <c r="K3906" s="10"/>
      <c r="T3906" s="1"/>
    </row>
    <row r="3907" spans="11:20" ht="13.5">
      <c r="K3907" s="10"/>
      <c r="T3907" s="1"/>
    </row>
    <row r="3908" spans="11:20" ht="13.5">
      <c r="K3908" s="10"/>
      <c r="T3908" s="1"/>
    </row>
    <row r="3909" spans="11:20" ht="13.5">
      <c r="K3909" s="10"/>
      <c r="T3909" s="1"/>
    </row>
    <row r="3910" spans="11:20" ht="13.5">
      <c r="K3910" s="10"/>
      <c r="T3910" s="1"/>
    </row>
    <row r="3911" spans="11:20" ht="13.5">
      <c r="K3911" s="10"/>
      <c r="T3911" s="1"/>
    </row>
    <row r="3912" spans="11:20" ht="13.5">
      <c r="K3912" s="10"/>
      <c r="T3912" s="1"/>
    </row>
    <row r="3913" spans="11:20" ht="13.5">
      <c r="K3913" s="10"/>
      <c r="T3913" s="1"/>
    </row>
    <row r="3914" spans="11:20" ht="13.5">
      <c r="K3914" s="10"/>
      <c r="T3914" s="1"/>
    </row>
    <row r="3915" spans="11:20" ht="13.5">
      <c r="K3915" s="10"/>
      <c r="T3915" s="1"/>
    </row>
    <row r="3916" spans="11:20" ht="13.5">
      <c r="K3916" s="10"/>
      <c r="T3916" s="1"/>
    </row>
    <row r="3917" spans="11:20" ht="13.5">
      <c r="K3917" s="10"/>
      <c r="T3917" s="1"/>
    </row>
    <row r="3918" spans="11:20" ht="13.5">
      <c r="K3918" s="10"/>
      <c r="T3918" s="1"/>
    </row>
    <row r="3919" spans="11:20" ht="13.5">
      <c r="K3919" s="10"/>
      <c r="T3919" s="1"/>
    </row>
    <row r="3920" spans="11:20" ht="13.5">
      <c r="K3920" s="10"/>
      <c r="T3920" s="1"/>
    </row>
    <row r="3921" spans="11:20" ht="13.5">
      <c r="K3921" s="10"/>
      <c r="T3921" s="1"/>
    </row>
    <row r="3922" spans="11:20" ht="13.5">
      <c r="K3922" s="10"/>
      <c r="T3922" s="1"/>
    </row>
    <row r="3923" spans="11:20" ht="13.5">
      <c r="K3923" s="10"/>
      <c r="T3923" s="1"/>
    </row>
    <row r="3924" spans="11:20" ht="13.5">
      <c r="K3924" s="10"/>
      <c r="T3924" s="1"/>
    </row>
    <row r="3925" spans="11:20" ht="13.5">
      <c r="K3925" s="10"/>
      <c r="T3925" s="1"/>
    </row>
    <row r="3926" spans="11:20" ht="13.5">
      <c r="K3926" s="10"/>
      <c r="T3926" s="1"/>
    </row>
    <row r="3927" spans="11:20" ht="13.5">
      <c r="K3927" s="10"/>
      <c r="T3927" s="1"/>
    </row>
    <row r="3928" spans="11:20" ht="13.5">
      <c r="K3928" s="10"/>
      <c r="T3928" s="1"/>
    </row>
    <row r="3929" spans="11:20" ht="13.5">
      <c r="K3929" s="10"/>
      <c r="T3929" s="1"/>
    </row>
    <row r="3930" spans="11:20" ht="13.5">
      <c r="K3930" s="10"/>
      <c r="T3930" s="1"/>
    </row>
    <row r="3931" spans="11:20" ht="13.5">
      <c r="K3931" s="10"/>
      <c r="T3931" s="1"/>
    </row>
    <row r="3932" spans="11:20" ht="13.5">
      <c r="K3932" s="10"/>
      <c r="T3932" s="1"/>
    </row>
    <row r="3933" spans="11:20" ht="13.5">
      <c r="K3933" s="10"/>
      <c r="T3933" s="1"/>
    </row>
    <row r="3934" spans="11:20" ht="13.5">
      <c r="K3934" s="10"/>
      <c r="T3934" s="1"/>
    </row>
    <row r="3935" spans="11:20" ht="13.5">
      <c r="K3935" s="10"/>
      <c r="T3935" s="1"/>
    </row>
    <row r="3936" spans="11:20" ht="13.5">
      <c r="K3936" s="10"/>
      <c r="T3936" s="1"/>
    </row>
    <row r="3937" spans="11:20" ht="13.5">
      <c r="K3937" s="10"/>
      <c r="T3937" s="1"/>
    </row>
    <row r="3938" spans="11:20" ht="13.5">
      <c r="K3938" s="10"/>
      <c r="T3938" s="1"/>
    </row>
    <row r="3939" spans="11:20" ht="13.5">
      <c r="K3939" s="10"/>
      <c r="T3939" s="1"/>
    </row>
    <row r="3940" spans="11:20" ht="13.5">
      <c r="K3940" s="10"/>
      <c r="T3940" s="1"/>
    </row>
    <row r="3941" spans="11:20" ht="13.5">
      <c r="K3941" s="10"/>
      <c r="T3941" s="1"/>
    </row>
    <row r="3942" spans="11:20" ht="13.5">
      <c r="K3942" s="10"/>
      <c r="T3942" s="1"/>
    </row>
    <row r="3943" spans="11:20" ht="13.5">
      <c r="K3943" s="10"/>
      <c r="T3943" s="1"/>
    </row>
    <row r="3944" spans="11:20" ht="13.5">
      <c r="K3944" s="10"/>
      <c r="T3944" s="1"/>
    </row>
    <row r="3945" spans="11:20" ht="13.5">
      <c r="K3945" s="10"/>
      <c r="T3945" s="1"/>
    </row>
    <row r="3946" spans="11:20" ht="13.5">
      <c r="K3946" s="10"/>
      <c r="T3946" s="1"/>
    </row>
    <row r="3947" spans="11:20" ht="13.5">
      <c r="K3947" s="10"/>
      <c r="T3947" s="1"/>
    </row>
    <row r="3948" spans="11:20" ht="13.5">
      <c r="K3948" s="10"/>
      <c r="T3948" s="1"/>
    </row>
    <row r="3949" spans="11:20" ht="13.5">
      <c r="K3949" s="10"/>
      <c r="T3949" s="1"/>
    </row>
    <row r="3950" spans="11:20" ht="13.5">
      <c r="K3950" s="10"/>
      <c r="T3950" s="1"/>
    </row>
    <row r="3951" spans="11:20" ht="13.5">
      <c r="K3951" s="10"/>
      <c r="T3951" s="1"/>
    </row>
    <row r="3952" spans="11:20" ht="13.5">
      <c r="K3952" s="10"/>
      <c r="T3952" s="1"/>
    </row>
    <row r="3953" spans="11:20" ht="13.5">
      <c r="K3953" s="10"/>
      <c r="T3953" s="1"/>
    </row>
    <row r="3954" spans="11:20" ht="13.5">
      <c r="K3954" s="10"/>
      <c r="T3954" s="1"/>
    </row>
    <row r="3955" spans="11:20" ht="13.5">
      <c r="K3955" s="10"/>
      <c r="T3955" s="1"/>
    </row>
    <row r="3956" spans="11:20" ht="13.5">
      <c r="K3956" s="10"/>
      <c r="T3956" s="1"/>
    </row>
    <row r="3957" spans="11:20" ht="13.5">
      <c r="K3957" s="10"/>
      <c r="T3957" s="1"/>
    </row>
    <row r="3958" spans="11:20" ht="13.5">
      <c r="K3958" s="10"/>
      <c r="T3958" s="1"/>
    </row>
    <row r="3959" spans="11:20" ht="13.5">
      <c r="K3959" s="10"/>
      <c r="T3959" s="1"/>
    </row>
    <row r="3960" spans="11:20" ht="13.5">
      <c r="K3960" s="10"/>
      <c r="T3960" s="1"/>
    </row>
    <row r="3961" spans="11:20" ht="13.5">
      <c r="K3961" s="10"/>
      <c r="T3961" s="1"/>
    </row>
    <row r="3962" spans="11:20" ht="13.5">
      <c r="K3962" s="10"/>
      <c r="T3962" s="1"/>
    </row>
    <row r="3963" spans="11:20" ht="13.5">
      <c r="K3963" s="10"/>
      <c r="T3963" s="1"/>
    </row>
    <row r="3964" spans="11:20" ht="13.5">
      <c r="K3964" s="10"/>
      <c r="T3964" s="1"/>
    </row>
    <row r="3965" spans="11:20" ht="13.5">
      <c r="K3965" s="10"/>
      <c r="T3965" s="1"/>
    </row>
    <row r="3966" spans="11:20" ht="13.5">
      <c r="K3966" s="10"/>
      <c r="T3966" s="1"/>
    </row>
    <row r="3967" spans="11:20" ht="13.5">
      <c r="K3967" s="10"/>
      <c r="T3967" s="1"/>
    </row>
    <row r="3968" spans="11:20" ht="13.5">
      <c r="K3968" s="10"/>
      <c r="T3968" s="1"/>
    </row>
    <row r="3969" spans="11:20" ht="13.5">
      <c r="K3969" s="10"/>
      <c r="T3969" s="1"/>
    </row>
    <row r="3970" spans="11:20" ht="13.5">
      <c r="K3970" s="10"/>
      <c r="T3970" s="1"/>
    </row>
    <row r="3971" spans="11:20" ht="13.5">
      <c r="K3971" s="10"/>
      <c r="T3971" s="1"/>
    </row>
    <row r="3972" spans="11:20" ht="13.5">
      <c r="K3972" s="10"/>
      <c r="T3972" s="1"/>
    </row>
    <row r="3973" spans="11:20" ht="13.5">
      <c r="K3973" s="10"/>
      <c r="T3973" s="1"/>
    </row>
    <row r="3974" spans="11:20" ht="13.5">
      <c r="K3974" s="10"/>
      <c r="T3974" s="1"/>
    </row>
    <row r="3975" spans="11:20" ht="13.5">
      <c r="K3975" s="10"/>
      <c r="T3975" s="1"/>
    </row>
    <row r="3976" spans="11:20" ht="13.5">
      <c r="K3976" s="10"/>
      <c r="T3976" s="1"/>
    </row>
    <row r="3977" spans="11:20" ht="13.5">
      <c r="K3977" s="10"/>
      <c r="T3977" s="1"/>
    </row>
    <row r="3978" spans="11:20" ht="13.5">
      <c r="K3978" s="10"/>
      <c r="T3978" s="1"/>
    </row>
    <row r="3979" spans="11:20" ht="13.5">
      <c r="K3979" s="10"/>
      <c r="T3979" s="1"/>
    </row>
    <row r="3980" spans="11:20" ht="13.5">
      <c r="K3980" s="10"/>
      <c r="T3980" s="1"/>
    </row>
    <row r="3981" spans="11:20" ht="13.5">
      <c r="K3981" s="10"/>
      <c r="T3981" s="1"/>
    </row>
    <row r="3982" spans="11:20" ht="13.5">
      <c r="K3982" s="10"/>
      <c r="T3982" s="1"/>
    </row>
    <row r="3983" spans="11:20" ht="13.5">
      <c r="K3983" s="10"/>
      <c r="T3983" s="1"/>
    </row>
    <row r="3984" spans="11:20" ht="13.5">
      <c r="K3984" s="10"/>
      <c r="T3984" s="1"/>
    </row>
    <row r="3985" spans="11:20" ht="13.5">
      <c r="K3985" s="10"/>
      <c r="T3985" s="1"/>
    </row>
    <row r="3986" spans="11:20" ht="13.5">
      <c r="K3986" s="10"/>
      <c r="T3986" s="1"/>
    </row>
    <row r="3987" spans="11:20" ht="13.5">
      <c r="K3987" s="10"/>
      <c r="T3987" s="1"/>
    </row>
    <row r="3988" spans="11:20" ht="13.5">
      <c r="K3988" s="10"/>
      <c r="T3988" s="1"/>
    </row>
    <row r="3989" spans="11:20" ht="13.5">
      <c r="K3989" s="10"/>
      <c r="T3989" s="1"/>
    </row>
    <row r="3990" spans="11:20" ht="13.5">
      <c r="K3990" s="10"/>
      <c r="T3990" s="1"/>
    </row>
    <row r="3991" spans="11:20" ht="13.5">
      <c r="K3991" s="10"/>
      <c r="T3991" s="1"/>
    </row>
    <row r="3992" spans="11:20" ht="13.5">
      <c r="K3992" s="10"/>
      <c r="T3992" s="1"/>
    </row>
    <row r="3993" spans="11:20" ht="13.5">
      <c r="K3993" s="10"/>
      <c r="T3993" s="1"/>
    </row>
    <row r="3994" spans="11:20" ht="13.5">
      <c r="K3994" s="10"/>
      <c r="T3994" s="1"/>
    </row>
    <row r="3995" spans="11:20" ht="13.5">
      <c r="K3995" s="10"/>
      <c r="T3995" s="1"/>
    </row>
    <row r="3996" spans="11:20" ht="13.5">
      <c r="K3996" s="10"/>
      <c r="T3996" s="1"/>
    </row>
    <row r="3997" spans="11:20" ht="13.5">
      <c r="K3997" s="10"/>
      <c r="T3997" s="1"/>
    </row>
    <row r="3998" spans="11:20" ht="13.5">
      <c r="K3998" s="10"/>
      <c r="T3998" s="1"/>
    </row>
    <row r="3999" spans="11:20" ht="13.5">
      <c r="K3999" s="10"/>
      <c r="T3999" s="1"/>
    </row>
    <row r="4000" spans="11:20" ht="13.5">
      <c r="K4000" s="10"/>
      <c r="T4000" s="1"/>
    </row>
    <row r="4001" spans="11:20" ht="13.5">
      <c r="K4001" s="10"/>
      <c r="T4001" s="1"/>
    </row>
    <row r="4002" spans="11:20" ht="13.5">
      <c r="K4002" s="10"/>
      <c r="T4002" s="1"/>
    </row>
    <row r="4003" spans="11:20" ht="13.5">
      <c r="K4003" s="10"/>
      <c r="T4003" s="1"/>
    </row>
    <row r="4004" spans="11:20" ht="13.5">
      <c r="K4004" s="10"/>
      <c r="T4004" s="1"/>
    </row>
    <row r="4005" spans="11:20" ht="13.5">
      <c r="K4005" s="10"/>
      <c r="T4005" s="1"/>
    </row>
    <row r="4006" spans="11:20" ht="13.5">
      <c r="K4006" s="10"/>
      <c r="T4006" s="1"/>
    </row>
    <row r="4007" spans="11:20" ht="13.5">
      <c r="K4007" s="10"/>
      <c r="T4007" s="1"/>
    </row>
    <row r="4008" spans="11:20" ht="13.5">
      <c r="K4008" s="10"/>
      <c r="T4008" s="1"/>
    </row>
    <row r="4009" spans="11:20" ht="13.5">
      <c r="K4009" s="10"/>
      <c r="T4009" s="1"/>
    </row>
    <row r="4010" spans="11:20" ht="13.5">
      <c r="K4010" s="10"/>
      <c r="T4010" s="1"/>
    </row>
    <row r="4011" spans="11:20" ht="13.5">
      <c r="K4011" s="10"/>
      <c r="T4011" s="1"/>
    </row>
    <row r="4012" spans="11:20" ht="13.5">
      <c r="K4012" s="10"/>
      <c r="T4012" s="1"/>
    </row>
    <row r="4013" spans="11:20" ht="13.5">
      <c r="K4013" s="10"/>
      <c r="T4013" s="1"/>
    </row>
    <row r="4014" spans="11:20" ht="13.5">
      <c r="K4014" s="10"/>
      <c r="T4014" s="1"/>
    </row>
    <row r="4015" spans="11:20" ht="13.5">
      <c r="K4015" s="10"/>
      <c r="T4015" s="1"/>
    </row>
    <row r="4016" spans="11:20" ht="13.5">
      <c r="K4016" s="10"/>
      <c r="T4016" s="1"/>
    </row>
    <row r="4017" spans="11:20" ht="13.5">
      <c r="K4017" s="10"/>
      <c r="T4017" s="1"/>
    </row>
    <row r="4018" spans="11:20" ht="13.5">
      <c r="K4018" s="10"/>
      <c r="T4018" s="1"/>
    </row>
    <row r="4019" spans="11:20" ht="13.5">
      <c r="K4019" s="10"/>
      <c r="T4019" s="1"/>
    </row>
    <row r="4020" spans="11:20" ht="13.5">
      <c r="K4020" s="10"/>
      <c r="T4020" s="1"/>
    </row>
    <row r="4021" spans="11:20" ht="13.5">
      <c r="K4021" s="10"/>
      <c r="T4021" s="1"/>
    </row>
    <row r="4022" spans="11:20" ht="13.5">
      <c r="K4022" s="10"/>
      <c r="T4022" s="1"/>
    </row>
    <row r="4023" spans="11:20" ht="13.5">
      <c r="K4023" s="10"/>
      <c r="T4023" s="1"/>
    </row>
    <row r="4024" spans="11:20" ht="13.5">
      <c r="K4024" s="10"/>
      <c r="T4024" s="1"/>
    </row>
    <row r="4025" spans="11:20" ht="13.5">
      <c r="K4025" s="10"/>
      <c r="T4025" s="1"/>
    </row>
    <row r="4026" spans="11:20" ht="13.5">
      <c r="K4026" s="10"/>
      <c r="T4026" s="1"/>
    </row>
    <row r="4027" spans="11:20" ht="13.5">
      <c r="K4027" s="10"/>
      <c r="T4027" s="1"/>
    </row>
    <row r="4028" spans="11:20" ht="13.5">
      <c r="K4028" s="10"/>
      <c r="T4028" s="1"/>
    </row>
    <row r="4029" spans="11:20" ht="13.5">
      <c r="K4029" s="10"/>
      <c r="T4029" s="1"/>
    </row>
    <row r="4030" spans="11:20" ht="13.5">
      <c r="K4030" s="10"/>
      <c r="T4030" s="1"/>
    </row>
    <row r="4031" spans="11:20" ht="13.5">
      <c r="K4031" s="10"/>
      <c r="T4031" s="1"/>
    </row>
    <row r="4032" spans="11:20" ht="13.5">
      <c r="K4032" s="10"/>
      <c r="T4032" s="1"/>
    </row>
    <row r="4033" spans="11:20" ht="13.5">
      <c r="K4033" s="10"/>
      <c r="T4033" s="1"/>
    </row>
    <row r="4034" spans="11:20" ht="13.5">
      <c r="K4034" s="10"/>
      <c r="T4034" s="1"/>
    </row>
    <row r="4035" spans="11:20" ht="13.5">
      <c r="K4035" s="10"/>
      <c r="T4035" s="1"/>
    </row>
    <row r="4036" spans="11:20" ht="13.5">
      <c r="K4036" s="10"/>
      <c r="T4036" s="1"/>
    </row>
    <row r="4037" spans="11:20" ht="13.5">
      <c r="K4037" s="10"/>
      <c r="T4037" s="1"/>
    </row>
    <row r="4038" spans="11:20" ht="13.5">
      <c r="K4038" s="10"/>
      <c r="T4038" s="1"/>
    </row>
    <row r="4039" spans="11:20" ht="13.5">
      <c r="K4039" s="10"/>
      <c r="T4039" s="1"/>
    </row>
    <row r="4040" spans="11:20" ht="13.5">
      <c r="K4040" s="10"/>
      <c r="T4040" s="1"/>
    </row>
    <row r="4041" spans="11:20" ht="13.5">
      <c r="K4041" s="10"/>
      <c r="T4041" s="1"/>
    </row>
    <row r="4042" spans="11:20" ht="13.5">
      <c r="K4042" s="10"/>
      <c r="T4042" s="1"/>
    </row>
    <row r="4043" spans="11:20" ht="13.5">
      <c r="K4043" s="10"/>
      <c r="T4043" s="1"/>
    </row>
    <row r="4044" spans="11:20" ht="13.5">
      <c r="K4044" s="10"/>
      <c r="T4044" s="1"/>
    </row>
    <row r="4045" spans="11:20" ht="13.5">
      <c r="K4045" s="10"/>
      <c r="T4045" s="1"/>
    </row>
    <row r="4046" spans="11:20" ht="13.5">
      <c r="K4046" s="10"/>
      <c r="T4046" s="1"/>
    </row>
    <row r="4047" spans="11:20" ht="13.5">
      <c r="K4047" s="10"/>
      <c r="T4047" s="1"/>
    </row>
    <row r="4048" spans="11:20" ht="13.5">
      <c r="K4048" s="10"/>
      <c r="T4048" s="1"/>
    </row>
    <row r="4049" spans="11:20" ht="13.5">
      <c r="K4049" s="10"/>
      <c r="T4049" s="1"/>
    </row>
    <row r="4050" spans="11:20" ht="13.5">
      <c r="K4050" s="10"/>
      <c r="T4050" s="1"/>
    </row>
    <row r="4051" spans="11:20" ht="13.5">
      <c r="K4051" s="10"/>
      <c r="T4051" s="1"/>
    </row>
    <row r="4052" spans="11:20" ht="13.5">
      <c r="K4052" s="10"/>
      <c r="T4052" s="1"/>
    </row>
    <row r="4053" spans="11:20" ht="13.5">
      <c r="K4053" s="10"/>
      <c r="T4053" s="1"/>
    </row>
    <row r="4054" spans="11:20" ht="13.5">
      <c r="K4054" s="10"/>
      <c r="T4054" s="1"/>
    </row>
    <row r="4055" spans="11:20" ht="13.5">
      <c r="K4055" s="10"/>
      <c r="T4055" s="1"/>
    </row>
    <row r="4056" spans="11:20" ht="13.5">
      <c r="K4056" s="10"/>
      <c r="T4056" s="1"/>
    </row>
    <row r="4057" spans="11:20" ht="13.5">
      <c r="K4057" s="10"/>
      <c r="T4057" s="1"/>
    </row>
    <row r="4058" spans="11:20" ht="13.5">
      <c r="K4058" s="10"/>
      <c r="T4058" s="1"/>
    </row>
    <row r="4059" spans="11:20" ht="13.5">
      <c r="K4059" s="10"/>
      <c r="T4059" s="1"/>
    </row>
    <row r="4060" spans="11:20" ht="13.5">
      <c r="K4060" s="10"/>
      <c r="T4060" s="1"/>
    </row>
    <row r="4061" spans="11:20" ht="13.5">
      <c r="K4061" s="10"/>
      <c r="T4061" s="1"/>
    </row>
    <row r="4062" spans="11:20" ht="13.5">
      <c r="K4062" s="10"/>
      <c r="T4062" s="1"/>
    </row>
    <row r="4063" spans="11:20" ht="13.5">
      <c r="K4063" s="10"/>
      <c r="T4063" s="1"/>
    </row>
    <row r="4064" spans="11:20" ht="13.5">
      <c r="K4064" s="10"/>
      <c r="T4064" s="1"/>
    </row>
    <row r="4065" spans="11:20" ht="13.5">
      <c r="K4065" s="10"/>
      <c r="T4065" s="1"/>
    </row>
    <row r="4066" spans="11:20" ht="13.5">
      <c r="K4066" s="10"/>
      <c r="T4066" s="1"/>
    </row>
    <row r="4067" spans="11:20" ht="13.5">
      <c r="K4067" s="10"/>
      <c r="T4067" s="1"/>
    </row>
    <row r="4068" spans="11:20" ht="13.5">
      <c r="K4068" s="10"/>
      <c r="T4068" s="1"/>
    </row>
    <row r="4069" spans="11:20" ht="13.5">
      <c r="K4069" s="10"/>
      <c r="T4069" s="1"/>
    </row>
    <row r="4070" spans="11:20" ht="13.5">
      <c r="K4070" s="10"/>
      <c r="T4070" s="1"/>
    </row>
    <row r="4071" spans="11:20" ht="13.5">
      <c r="K4071" s="10"/>
      <c r="T4071" s="1"/>
    </row>
    <row r="4072" spans="11:20" ht="13.5">
      <c r="K4072" s="10"/>
      <c r="T4072" s="1"/>
    </row>
    <row r="4073" spans="11:20" ht="13.5">
      <c r="K4073" s="10"/>
      <c r="T4073" s="1"/>
    </row>
    <row r="4074" spans="11:20" ht="13.5">
      <c r="K4074" s="10"/>
      <c r="T4074" s="1"/>
    </row>
    <row r="4075" spans="11:20" ht="13.5">
      <c r="K4075" s="10"/>
      <c r="T4075" s="1"/>
    </row>
    <row r="4076" spans="11:20" ht="13.5">
      <c r="K4076" s="10"/>
      <c r="T4076" s="1"/>
    </row>
    <row r="4077" spans="11:20" ht="13.5">
      <c r="K4077" s="10"/>
      <c r="T4077" s="1"/>
    </row>
    <row r="4078" spans="11:20" ht="13.5">
      <c r="K4078" s="10"/>
      <c r="T4078" s="1"/>
    </row>
    <row r="4079" spans="11:20" ht="13.5">
      <c r="K4079" s="10"/>
      <c r="T4079" s="1"/>
    </row>
    <row r="4080" spans="11:20" ht="13.5">
      <c r="K4080" s="10"/>
      <c r="T4080" s="1"/>
    </row>
    <row r="4081" spans="11:20" ht="13.5">
      <c r="K4081" s="10"/>
      <c r="T4081" s="1"/>
    </row>
    <row r="4082" spans="11:20" ht="13.5">
      <c r="K4082" s="10"/>
      <c r="T4082" s="1"/>
    </row>
    <row r="4083" spans="11:20" ht="13.5">
      <c r="K4083" s="10"/>
      <c r="T4083" s="1"/>
    </row>
    <row r="4084" spans="11:20" ht="13.5">
      <c r="K4084" s="10"/>
      <c r="T4084" s="1"/>
    </row>
    <row r="4085" spans="11:20" ht="13.5">
      <c r="K4085" s="10"/>
      <c r="T4085" s="1"/>
    </row>
    <row r="4086" spans="11:20" ht="13.5">
      <c r="K4086" s="10"/>
      <c r="T4086" s="1"/>
    </row>
    <row r="4087" spans="11:20" ht="13.5">
      <c r="K4087" s="10"/>
      <c r="T4087" s="1"/>
    </row>
    <row r="4088" spans="11:20" ht="13.5">
      <c r="K4088" s="10"/>
      <c r="T4088" s="1"/>
    </row>
    <row r="4089" spans="11:20" ht="13.5">
      <c r="K4089" s="10"/>
      <c r="T4089" s="1"/>
    </row>
    <row r="4090" spans="11:20" ht="13.5">
      <c r="K4090" s="10"/>
      <c r="T4090" s="1"/>
    </row>
    <row r="4091" spans="11:20" ht="13.5">
      <c r="K4091" s="10"/>
      <c r="T4091" s="1"/>
    </row>
    <row r="4092" spans="11:20" ht="13.5">
      <c r="K4092" s="10"/>
      <c r="T4092" s="1"/>
    </row>
    <row r="4093" spans="11:20" ht="13.5">
      <c r="K4093" s="10"/>
      <c r="T4093" s="1"/>
    </row>
    <row r="4094" spans="11:20" ht="13.5">
      <c r="K4094" s="10"/>
      <c r="T4094" s="1"/>
    </row>
    <row r="4095" spans="11:20" ht="13.5">
      <c r="K4095" s="10"/>
      <c r="T4095" s="1"/>
    </row>
    <row r="4096" spans="11:20" ht="13.5">
      <c r="K4096" s="10"/>
      <c r="T4096" s="1"/>
    </row>
    <row r="4097" spans="11:20" ht="13.5">
      <c r="K4097" s="10"/>
      <c r="T4097" s="1"/>
    </row>
    <row r="4098" spans="11:20" ht="13.5">
      <c r="K4098" s="10"/>
      <c r="T4098" s="1"/>
    </row>
    <row r="4099" spans="11:20" ht="13.5">
      <c r="K4099" s="10"/>
      <c r="T4099" s="1"/>
    </row>
    <row r="4100" spans="11:20" ht="13.5">
      <c r="K4100" s="10"/>
      <c r="T4100" s="1"/>
    </row>
    <row r="4101" spans="11:20" ht="13.5">
      <c r="K4101" s="10"/>
      <c r="T4101" s="1"/>
    </row>
    <row r="4102" spans="11:20" ht="13.5">
      <c r="K4102" s="10"/>
      <c r="T4102" s="1"/>
    </row>
    <row r="4103" spans="11:20" ht="13.5">
      <c r="K4103" s="10"/>
      <c r="T4103" s="1"/>
    </row>
    <row r="4104" spans="11:20" ht="13.5">
      <c r="K4104" s="10"/>
      <c r="T4104" s="1"/>
    </row>
    <row r="4105" spans="11:20" ht="13.5">
      <c r="K4105" s="10"/>
      <c r="T4105" s="1"/>
    </row>
    <row r="4106" spans="11:20" ht="13.5">
      <c r="K4106" s="10"/>
      <c r="T4106" s="1"/>
    </row>
    <row r="4107" spans="11:20" ht="13.5">
      <c r="K4107" s="10"/>
      <c r="T4107" s="1"/>
    </row>
    <row r="4108" spans="11:20" ht="13.5">
      <c r="K4108" s="10"/>
      <c r="T4108" s="1"/>
    </row>
    <row r="4109" spans="11:20" ht="13.5">
      <c r="K4109" s="10"/>
      <c r="T4109" s="1"/>
    </row>
    <row r="4110" spans="11:20" ht="13.5">
      <c r="K4110" s="10"/>
      <c r="T4110" s="1"/>
    </row>
    <row r="4111" spans="11:20" ht="13.5">
      <c r="K4111" s="10"/>
      <c r="T4111" s="1"/>
    </row>
    <row r="4112" spans="11:20" ht="13.5">
      <c r="K4112" s="10"/>
      <c r="T4112" s="1"/>
    </row>
    <row r="4113" spans="11:20" ht="13.5">
      <c r="K4113" s="10"/>
      <c r="T4113" s="1"/>
    </row>
    <row r="4114" spans="11:20" ht="13.5">
      <c r="K4114" s="10"/>
      <c r="T4114" s="1"/>
    </row>
    <row r="4115" spans="11:20" ht="13.5">
      <c r="K4115" s="10"/>
      <c r="T4115" s="1"/>
    </row>
    <row r="4116" spans="11:20" ht="13.5">
      <c r="K4116" s="10"/>
      <c r="T4116" s="1"/>
    </row>
    <row r="4117" spans="11:20" ht="13.5">
      <c r="K4117" s="10"/>
      <c r="T4117" s="1"/>
    </row>
    <row r="4118" spans="11:20" ht="13.5">
      <c r="K4118" s="10"/>
      <c r="T4118" s="1"/>
    </row>
    <row r="4119" spans="11:20" ht="13.5">
      <c r="K4119" s="10"/>
      <c r="T4119" s="1"/>
    </row>
    <row r="4120" spans="11:20" ht="13.5">
      <c r="K4120" s="10"/>
      <c r="T4120" s="1"/>
    </row>
    <row r="4121" spans="11:20" ht="13.5">
      <c r="K4121" s="10"/>
      <c r="T4121" s="1"/>
    </row>
    <row r="4122" spans="11:20" ht="13.5">
      <c r="K4122" s="10"/>
      <c r="T4122" s="1"/>
    </row>
    <row r="4123" spans="11:20" ht="13.5">
      <c r="K4123" s="10"/>
      <c r="T4123" s="1"/>
    </row>
    <row r="4124" spans="11:20" ht="13.5">
      <c r="K4124" s="10"/>
      <c r="T4124" s="1"/>
    </row>
    <row r="4125" spans="11:20" ht="13.5">
      <c r="K4125" s="10"/>
      <c r="T4125" s="1"/>
    </row>
    <row r="4126" spans="11:20" ht="13.5">
      <c r="K4126" s="10"/>
      <c r="T4126" s="1"/>
    </row>
    <row r="4127" spans="11:20" ht="13.5">
      <c r="K4127" s="10"/>
      <c r="T4127" s="1"/>
    </row>
    <row r="4128" spans="11:20" ht="13.5">
      <c r="K4128" s="10"/>
      <c r="T4128" s="1"/>
    </row>
    <row r="4129" spans="11:20" ht="13.5">
      <c r="K4129" s="10"/>
      <c r="T4129" s="1"/>
    </row>
    <row r="4130" spans="11:20" ht="13.5">
      <c r="K4130" s="10"/>
      <c r="T4130" s="1"/>
    </row>
    <row r="4131" spans="11:20" ht="13.5">
      <c r="K4131" s="10"/>
      <c r="T4131" s="1"/>
    </row>
    <row r="4132" spans="11:20" ht="13.5">
      <c r="K4132" s="10"/>
      <c r="T4132" s="1"/>
    </row>
    <row r="4133" spans="11:20" ht="13.5">
      <c r="K4133" s="10"/>
      <c r="T4133" s="1"/>
    </row>
    <row r="4134" spans="11:20" ht="13.5">
      <c r="K4134" s="10"/>
      <c r="T4134" s="1"/>
    </row>
    <row r="4135" spans="11:20" ht="13.5">
      <c r="K4135" s="10"/>
      <c r="T4135" s="1"/>
    </row>
    <row r="4136" spans="11:20" ht="13.5">
      <c r="K4136" s="10"/>
      <c r="T4136" s="1"/>
    </row>
    <row r="4137" spans="11:20" ht="13.5">
      <c r="K4137" s="10"/>
      <c r="T4137" s="1"/>
    </row>
    <row r="4138" spans="11:20" ht="13.5">
      <c r="K4138" s="10"/>
      <c r="T4138" s="1"/>
    </row>
    <row r="4139" spans="11:20" ht="13.5">
      <c r="K4139" s="10"/>
      <c r="T4139" s="1"/>
    </row>
    <row r="4140" spans="11:20" ht="13.5">
      <c r="K4140" s="10"/>
      <c r="T4140" s="1"/>
    </row>
    <row r="4141" spans="11:20" ht="13.5">
      <c r="K4141" s="10"/>
      <c r="T4141" s="1"/>
    </row>
    <row r="4142" spans="11:20" ht="13.5">
      <c r="K4142" s="10"/>
      <c r="T4142" s="1"/>
    </row>
    <row r="4143" spans="11:20" ht="13.5">
      <c r="K4143" s="10"/>
      <c r="T4143" s="1"/>
    </row>
    <row r="4144" spans="11:20" ht="13.5">
      <c r="K4144" s="10"/>
      <c r="T4144" s="1"/>
    </row>
    <row r="4145" spans="11:20" ht="13.5">
      <c r="K4145" s="10"/>
      <c r="T4145" s="1"/>
    </row>
    <row r="4146" spans="11:20" ht="13.5">
      <c r="K4146" s="10"/>
      <c r="T4146" s="1"/>
    </row>
    <row r="4147" spans="11:20" ht="13.5">
      <c r="K4147" s="10"/>
      <c r="T4147" s="1"/>
    </row>
    <row r="4148" spans="11:20" ht="13.5">
      <c r="K4148" s="10"/>
      <c r="T4148" s="1"/>
    </row>
    <row r="4149" spans="11:20" ht="13.5">
      <c r="K4149" s="10"/>
      <c r="T4149" s="1"/>
    </row>
    <row r="4150" spans="11:20" ht="13.5">
      <c r="K4150" s="10"/>
      <c r="T4150" s="1"/>
    </row>
    <row r="4151" spans="11:20" ht="13.5">
      <c r="K4151" s="10"/>
      <c r="T4151" s="1"/>
    </row>
    <row r="4152" spans="11:20" ht="13.5">
      <c r="K4152" s="10"/>
      <c r="T4152" s="1"/>
    </row>
    <row r="4153" spans="11:20" ht="13.5">
      <c r="K4153" s="10"/>
      <c r="T4153" s="1"/>
    </row>
    <row r="4154" spans="11:20" ht="13.5">
      <c r="K4154" s="10"/>
      <c r="T4154" s="1"/>
    </row>
    <row r="4155" spans="11:20" ht="13.5">
      <c r="K4155" s="10"/>
      <c r="T4155" s="1"/>
    </row>
    <row r="4156" spans="11:20" ht="13.5">
      <c r="K4156" s="10"/>
      <c r="T4156" s="1"/>
    </row>
    <row r="4157" spans="11:20" ht="13.5">
      <c r="K4157" s="10"/>
      <c r="T4157" s="1"/>
    </row>
    <row r="4158" spans="11:20" ht="13.5">
      <c r="K4158" s="10"/>
      <c r="T4158" s="1"/>
    </row>
    <row r="4159" spans="11:20" ht="13.5">
      <c r="K4159" s="10"/>
      <c r="T4159" s="1"/>
    </row>
    <row r="4160" spans="11:20" ht="13.5">
      <c r="K4160" s="10"/>
      <c r="T4160" s="1"/>
    </row>
    <row r="4161" spans="11:20" ht="13.5">
      <c r="K4161" s="10"/>
      <c r="T4161" s="1"/>
    </row>
    <row r="4162" spans="11:20" ht="13.5">
      <c r="K4162" s="10"/>
      <c r="T4162" s="1"/>
    </row>
    <row r="4163" spans="11:20" ht="13.5">
      <c r="K4163" s="10"/>
      <c r="T4163" s="1"/>
    </row>
    <row r="4164" spans="11:20" ht="13.5">
      <c r="K4164" s="10"/>
      <c r="T4164" s="1"/>
    </row>
    <row r="4165" spans="11:20" ht="13.5">
      <c r="K4165" s="10"/>
      <c r="T4165" s="1"/>
    </row>
    <row r="4166" spans="11:20" ht="13.5">
      <c r="K4166" s="10"/>
      <c r="T4166" s="1"/>
    </row>
    <row r="4167" spans="11:20" ht="13.5">
      <c r="K4167" s="10"/>
      <c r="T4167" s="1"/>
    </row>
    <row r="4168" spans="11:20" ht="13.5">
      <c r="K4168" s="10"/>
      <c r="T4168" s="1"/>
    </row>
    <row r="4169" spans="11:20" ht="13.5">
      <c r="K4169" s="10"/>
      <c r="T4169" s="1"/>
    </row>
    <row r="4170" spans="11:20" ht="13.5">
      <c r="K4170" s="10"/>
      <c r="T4170" s="1"/>
    </row>
    <row r="4171" spans="11:20" ht="13.5">
      <c r="K4171" s="10"/>
      <c r="T4171" s="1"/>
    </row>
    <row r="4172" spans="11:20" ht="13.5">
      <c r="K4172" s="10"/>
      <c r="T4172" s="1"/>
    </row>
    <row r="4173" spans="11:20" ht="13.5">
      <c r="K4173" s="10"/>
      <c r="T4173" s="1"/>
    </row>
    <row r="4174" spans="11:20" ht="13.5">
      <c r="K4174" s="10"/>
      <c r="T4174" s="1"/>
    </row>
    <row r="4175" spans="11:20" ht="13.5">
      <c r="K4175" s="10"/>
      <c r="T4175" s="1"/>
    </row>
    <row r="4176" spans="11:20" ht="13.5">
      <c r="K4176" s="10"/>
      <c r="T4176" s="1"/>
    </row>
    <row r="4177" spans="11:20" ht="13.5">
      <c r="K4177" s="10"/>
      <c r="T4177" s="1"/>
    </row>
    <row r="4178" spans="11:20" ht="13.5">
      <c r="K4178" s="10"/>
      <c r="T4178" s="1"/>
    </row>
    <row r="4179" spans="11:20" ht="13.5">
      <c r="K4179" s="10"/>
      <c r="T4179" s="1"/>
    </row>
    <row r="4180" spans="11:20" ht="13.5">
      <c r="K4180" s="10"/>
      <c r="T4180" s="1"/>
    </row>
    <row r="4181" spans="11:20" ht="13.5">
      <c r="K4181" s="10"/>
      <c r="T4181" s="1"/>
    </row>
    <row r="4182" spans="11:20" ht="13.5">
      <c r="K4182" s="10"/>
      <c r="T4182" s="1"/>
    </row>
    <row r="4183" spans="11:20" ht="13.5">
      <c r="K4183" s="10"/>
      <c r="T4183" s="1"/>
    </row>
    <row r="4184" spans="11:20" ht="13.5">
      <c r="K4184" s="10"/>
      <c r="T4184" s="1"/>
    </row>
    <row r="4185" spans="11:20" ht="13.5">
      <c r="K4185" s="10"/>
      <c r="T4185" s="1"/>
    </row>
    <row r="4186" spans="11:20" ht="13.5">
      <c r="K4186" s="10"/>
      <c r="T4186" s="1"/>
    </row>
    <row r="4187" spans="11:20" ht="13.5">
      <c r="K4187" s="10"/>
      <c r="T4187" s="1"/>
    </row>
    <row r="4188" spans="11:20" ht="13.5">
      <c r="K4188" s="10"/>
      <c r="T4188" s="1"/>
    </row>
    <row r="4189" spans="11:20" ht="13.5">
      <c r="K4189" s="10"/>
      <c r="T4189" s="1"/>
    </row>
    <row r="4190" spans="11:20" ht="13.5">
      <c r="K4190" s="10"/>
      <c r="T4190" s="1"/>
    </row>
    <row r="4191" spans="11:20" ht="13.5">
      <c r="K4191" s="10"/>
      <c r="T4191" s="1"/>
    </row>
    <row r="4192" spans="11:20" ht="13.5">
      <c r="K4192" s="10"/>
      <c r="T4192" s="1"/>
    </row>
    <row r="4193" spans="11:20" ht="13.5">
      <c r="K4193" s="10"/>
      <c r="T4193" s="1"/>
    </row>
    <row r="4194" spans="11:20" ht="13.5">
      <c r="K4194" s="10"/>
      <c r="T4194" s="1"/>
    </row>
    <row r="4195" spans="11:20" ht="13.5">
      <c r="K4195" s="10"/>
      <c r="T4195" s="1"/>
    </row>
    <row r="4196" spans="11:20" ht="13.5">
      <c r="K4196" s="10"/>
      <c r="T4196" s="1"/>
    </row>
    <row r="4197" spans="11:20" ht="13.5">
      <c r="K4197" s="10"/>
      <c r="T4197" s="1"/>
    </row>
    <row r="4198" spans="11:20" ht="13.5">
      <c r="K4198" s="10"/>
      <c r="T4198" s="1"/>
    </row>
    <row r="4199" spans="11:20" ht="13.5">
      <c r="K4199" s="10"/>
      <c r="T4199" s="1"/>
    </row>
    <row r="4200" spans="11:20" ht="13.5">
      <c r="K4200" s="10"/>
      <c r="T4200" s="1"/>
    </row>
    <row r="4201" spans="11:20" ht="13.5">
      <c r="K4201" s="10"/>
      <c r="T4201" s="1"/>
    </row>
    <row r="4202" spans="11:20" ht="13.5">
      <c r="K4202" s="10"/>
      <c r="T4202" s="1"/>
    </row>
    <row r="4203" spans="11:20" ht="13.5">
      <c r="K4203" s="10"/>
      <c r="T4203" s="1"/>
    </row>
    <row r="4204" spans="11:20" ht="13.5">
      <c r="K4204" s="10"/>
      <c r="T4204" s="1"/>
    </row>
    <row r="4205" spans="11:20" ht="13.5">
      <c r="K4205" s="10"/>
      <c r="T4205" s="1"/>
    </row>
    <row r="4206" spans="11:20" ht="13.5">
      <c r="K4206" s="10"/>
      <c r="T4206" s="1"/>
    </row>
    <row r="4207" spans="11:20" ht="13.5">
      <c r="K4207" s="10"/>
      <c r="T4207" s="1"/>
    </row>
    <row r="4208" spans="11:20" ht="13.5">
      <c r="K4208" s="10"/>
      <c r="T4208" s="1"/>
    </row>
    <row r="4209" spans="11:20" ht="13.5">
      <c r="K4209" s="10"/>
      <c r="T4209" s="1"/>
    </row>
    <row r="4210" spans="11:20" ht="13.5">
      <c r="K4210" s="10"/>
      <c r="T4210" s="1"/>
    </row>
    <row r="4211" spans="11:20" ht="13.5">
      <c r="K4211" s="10"/>
      <c r="T4211" s="1"/>
    </row>
    <row r="4212" spans="11:20" ht="13.5">
      <c r="K4212" s="10"/>
      <c r="T4212" s="1"/>
    </row>
    <row r="4213" spans="11:20" ht="13.5">
      <c r="K4213" s="10"/>
      <c r="T4213" s="1"/>
    </row>
    <row r="4214" spans="11:20" ht="13.5">
      <c r="K4214" s="10"/>
      <c r="T4214" s="1"/>
    </row>
    <row r="4215" spans="11:20" ht="13.5">
      <c r="K4215" s="10"/>
      <c r="T4215" s="1"/>
    </row>
    <row r="4216" spans="11:20" ht="13.5">
      <c r="K4216" s="10"/>
      <c r="T4216" s="1"/>
    </row>
    <row r="4217" spans="11:20" ht="13.5">
      <c r="K4217" s="10"/>
      <c r="T4217" s="1"/>
    </row>
    <row r="4218" spans="11:20" ht="13.5">
      <c r="K4218" s="10"/>
      <c r="T4218" s="1"/>
    </row>
    <row r="4219" spans="11:20" ht="13.5">
      <c r="K4219" s="10"/>
      <c r="T4219" s="1"/>
    </row>
    <row r="4220" spans="11:20" ht="13.5">
      <c r="K4220" s="10"/>
      <c r="T4220" s="1"/>
    </row>
    <row r="4221" spans="11:20" ht="13.5">
      <c r="K4221" s="10"/>
      <c r="T4221" s="1"/>
    </row>
    <row r="4222" spans="11:20" ht="13.5">
      <c r="K4222" s="10"/>
      <c r="T4222" s="1"/>
    </row>
    <row r="4223" spans="11:20" ht="13.5">
      <c r="K4223" s="10"/>
      <c r="T4223" s="1"/>
    </row>
    <row r="4224" spans="11:20" ht="13.5">
      <c r="K4224" s="10"/>
      <c r="T4224" s="1"/>
    </row>
    <row r="4225" spans="11:20" ht="13.5">
      <c r="K4225" s="10"/>
      <c r="T4225" s="1"/>
    </row>
    <row r="4226" spans="11:20" ht="13.5">
      <c r="K4226" s="10"/>
      <c r="T4226" s="1"/>
    </row>
    <row r="4227" spans="11:20" ht="13.5">
      <c r="K4227" s="10"/>
      <c r="T4227" s="1"/>
    </row>
    <row r="4228" spans="11:20" ht="13.5">
      <c r="K4228" s="10"/>
      <c r="T4228" s="1"/>
    </row>
    <row r="4229" spans="11:20" ht="13.5">
      <c r="K4229" s="10"/>
      <c r="T4229" s="1"/>
    </row>
    <row r="4230" spans="11:20" ht="13.5">
      <c r="K4230" s="10"/>
      <c r="T4230" s="1"/>
    </row>
    <row r="4231" spans="11:20" ht="13.5">
      <c r="K4231" s="10"/>
      <c r="T4231" s="1"/>
    </row>
    <row r="4232" spans="11:20" ht="13.5">
      <c r="K4232" s="10"/>
      <c r="T4232" s="1"/>
    </row>
    <row r="4233" spans="11:20" ht="13.5">
      <c r="K4233" s="10"/>
      <c r="T4233" s="1"/>
    </row>
    <row r="4234" spans="11:20" ht="13.5">
      <c r="K4234" s="10"/>
      <c r="T4234" s="1"/>
    </row>
    <row r="4235" spans="11:20" ht="13.5">
      <c r="K4235" s="10"/>
      <c r="T4235" s="1"/>
    </row>
    <row r="4236" spans="11:20" ht="13.5">
      <c r="K4236" s="10"/>
      <c r="T4236" s="1"/>
    </row>
    <row r="4237" spans="11:20" ht="13.5">
      <c r="K4237" s="10"/>
      <c r="T4237" s="1"/>
    </row>
    <row r="4238" spans="11:20" ht="13.5">
      <c r="K4238" s="10"/>
      <c r="T4238" s="1"/>
    </row>
    <row r="4239" spans="11:20" ht="13.5">
      <c r="K4239" s="10"/>
      <c r="T4239" s="1"/>
    </row>
    <row r="4240" spans="11:20" ht="13.5">
      <c r="K4240" s="10"/>
      <c r="T4240" s="1"/>
    </row>
    <row r="4241" spans="11:20" ht="13.5">
      <c r="K4241" s="10"/>
      <c r="T4241" s="1"/>
    </row>
    <row r="4242" spans="11:20" ht="13.5">
      <c r="K4242" s="10"/>
      <c r="T4242" s="1"/>
    </row>
    <row r="4243" spans="11:20" ht="13.5">
      <c r="K4243" s="10"/>
      <c r="T4243" s="1"/>
    </row>
    <row r="4244" spans="11:20" ht="13.5">
      <c r="K4244" s="10"/>
      <c r="T4244" s="1"/>
    </row>
    <row r="4245" spans="11:20" ht="13.5">
      <c r="K4245" s="10"/>
      <c r="T4245" s="1"/>
    </row>
    <row r="4246" spans="11:20" ht="13.5">
      <c r="K4246" s="10"/>
      <c r="T4246" s="1"/>
    </row>
    <row r="4247" spans="11:20" ht="13.5">
      <c r="K4247" s="10"/>
      <c r="T4247" s="1"/>
    </row>
    <row r="4248" spans="11:20" ht="13.5">
      <c r="K4248" s="10"/>
      <c r="T4248" s="1"/>
    </row>
    <row r="4249" spans="11:20" ht="13.5">
      <c r="K4249" s="10"/>
      <c r="T4249" s="1"/>
    </row>
    <row r="4250" spans="11:20" ht="13.5">
      <c r="K4250" s="10"/>
      <c r="T4250" s="1"/>
    </row>
    <row r="4251" spans="11:20" ht="13.5">
      <c r="K4251" s="10"/>
      <c r="T4251" s="1"/>
    </row>
    <row r="4252" spans="11:20" ht="13.5">
      <c r="K4252" s="10"/>
      <c r="T4252" s="1"/>
    </row>
    <row r="4253" spans="11:20" ht="13.5">
      <c r="K4253" s="10"/>
      <c r="T4253" s="1"/>
    </row>
    <row r="4254" spans="11:20" ht="13.5">
      <c r="K4254" s="10"/>
      <c r="T4254" s="1"/>
    </row>
    <row r="4255" spans="11:20" ht="13.5">
      <c r="K4255" s="10"/>
      <c r="T4255" s="1"/>
    </row>
    <row r="4256" spans="11:20" ht="13.5">
      <c r="K4256" s="10"/>
      <c r="T4256" s="1"/>
    </row>
    <row r="4257" spans="11:20" ht="13.5">
      <c r="K4257" s="10"/>
      <c r="T4257" s="1"/>
    </row>
    <row r="4258" spans="11:20" ht="13.5">
      <c r="K4258" s="10"/>
      <c r="T4258" s="1"/>
    </row>
    <row r="4259" spans="11:20" ht="13.5">
      <c r="K4259" s="10"/>
      <c r="T4259" s="1"/>
    </row>
    <row r="4260" spans="11:20" ht="13.5">
      <c r="K4260" s="10"/>
      <c r="T4260" s="1"/>
    </row>
    <row r="4261" spans="11:20" ht="13.5">
      <c r="K4261" s="10"/>
      <c r="T4261" s="1"/>
    </row>
    <row r="4262" spans="11:20" ht="13.5">
      <c r="K4262" s="10"/>
      <c r="T4262" s="1"/>
    </row>
    <row r="4263" spans="11:20" ht="13.5">
      <c r="K4263" s="10"/>
      <c r="T4263" s="1"/>
    </row>
    <row r="4264" spans="11:20" ht="13.5">
      <c r="K4264" s="10"/>
      <c r="T4264" s="1"/>
    </row>
    <row r="4265" spans="11:20" ht="13.5">
      <c r="K4265" s="10"/>
      <c r="T4265" s="1"/>
    </row>
    <row r="4266" spans="11:20" ht="13.5">
      <c r="K4266" s="10"/>
      <c r="T4266" s="1"/>
    </row>
    <row r="4267" spans="11:20" ht="13.5">
      <c r="K4267" s="10"/>
      <c r="T4267" s="1"/>
    </row>
    <row r="4268" spans="11:20" ht="13.5">
      <c r="K4268" s="10"/>
      <c r="T4268" s="1"/>
    </row>
    <row r="4269" spans="11:20" ht="13.5">
      <c r="K4269" s="10"/>
      <c r="T4269" s="1"/>
    </row>
    <row r="4270" spans="11:20" ht="13.5">
      <c r="K4270" s="10"/>
      <c r="T4270" s="1"/>
    </row>
    <row r="4271" spans="11:20" ht="13.5">
      <c r="K4271" s="10"/>
      <c r="T4271" s="1"/>
    </row>
    <row r="4272" spans="11:20" ht="13.5">
      <c r="K4272" s="10"/>
      <c r="T4272" s="1"/>
    </row>
    <row r="4273" spans="11:20" ht="13.5">
      <c r="K4273" s="10"/>
      <c r="T4273" s="1"/>
    </row>
    <row r="4274" spans="11:20" ht="13.5">
      <c r="K4274" s="10"/>
      <c r="T4274" s="1"/>
    </row>
    <row r="4275" spans="11:20" ht="13.5">
      <c r="K4275" s="10"/>
      <c r="T4275" s="1"/>
    </row>
    <row r="4276" spans="11:20" ht="13.5">
      <c r="K4276" s="10"/>
      <c r="T4276" s="1"/>
    </row>
    <row r="4277" spans="11:20" ht="13.5">
      <c r="K4277" s="10"/>
      <c r="T4277" s="1"/>
    </row>
    <row r="4278" spans="11:20" ht="13.5">
      <c r="K4278" s="10"/>
      <c r="T4278" s="1"/>
    </row>
    <row r="4279" spans="11:20" ht="13.5">
      <c r="K4279" s="10"/>
      <c r="T4279" s="1"/>
    </row>
    <row r="4280" spans="11:20" ht="13.5">
      <c r="K4280" s="10"/>
      <c r="T4280" s="1"/>
    </row>
    <row r="4281" spans="11:20" ht="13.5">
      <c r="K4281" s="10"/>
      <c r="T4281" s="1"/>
    </row>
    <row r="4282" spans="11:20" ht="13.5">
      <c r="K4282" s="10"/>
      <c r="T4282" s="1"/>
    </row>
    <row r="4283" spans="11:20" ht="13.5">
      <c r="K4283" s="10"/>
      <c r="T4283" s="1"/>
    </row>
    <row r="4284" spans="11:20" ht="13.5">
      <c r="K4284" s="10"/>
      <c r="T4284" s="1"/>
    </row>
    <row r="4285" spans="11:20" ht="13.5">
      <c r="K4285" s="10"/>
      <c r="T4285" s="1"/>
    </row>
    <row r="4286" spans="11:20" ht="13.5">
      <c r="K4286" s="10"/>
      <c r="T4286" s="1"/>
    </row>
    <row r="4287" spans="11:20" ht="13.5">
      <c r="K4287" s="10"/>
      <c r="T4287" s="1"/>
    </row>
    <row r="4288" spans="11:20" ht="13.5">
      <c r="K4288" s="10"/>
      <c r="T4288" s="1"/>
    </row>
    <row r="4289" spans="11:20" ht="13.5">
      <c r="K4289" s="10"/>
      <c r="T4289" s="1"/>
    </row>
    <row r="4290" spans="11:20" ht="13.5">
      <c r="K4290" s="10"/>
      <c r="T4290" s="1"/>
    </row>
    <row r="4291" spans="11:20" ht="13.5">
      <c r="K4291" s="10"/>
      <c r="T4291" s="1"/>
    </row>
    <row r="4292" spans="11:20" ht="13.5">
      <c r="K4292" s="10"/>
      <c r="T4292" s="1"/>
    </row>
    <row r="4293" spans="11:20" ht="13.5">
      <c r="K4293" s="10"/>
      <c r="T4293" s="1"/>
    </row>
    <row r="4294" spans="11:20" ht="13.5">
      <c r="K4294" s="10"/>
      <c r="T4294" s="1"/>
    </row>
    <row r="4295" spans="11:20" ht="13.5">
      <c r="K4295" s="10"/>
      <c r="T4295" s="1"/>
    </row>
    <row r="4296" spans="11:20" ht="13.5">
      <c r="K4296" s="10"/>
      <c r="T4296" s="1"/>
    </row>
    <row r="4297" spans="11:20" ht="13.5">
      <c r="K4297" s="10"/>
      <c r="T4297" s="1"/>
    </row>
    <row r="4298" spans="11:20" ht="13.5">
      <c r="K4298" s="10"/>
      <c r="T4298" s="1"/>
    </row>
    <row r="4299" spans="11:20" ht="13.5">
      <c r="K4299" s="10"/>
      <c r="T4299" s="1"/>
    </row>
    <row r="4300" spans="11:20" ht="13.5">
      <c r="K4300" s="10"/>
      <c r="T4300" s="1"/>
    </row>
    <row r="4301" spans="11:20" ht="13.5">
      <c r="K4301" s="10"/>
      <c r="T4301" s="1"/>
    </row>
    <row r="4302" spans="11:20" ht="13.5">
      <c r="K4302" s="10"/>
      <c r="T4302" s="1"/>
    </row>
    <row r="4303" spans="11:20" ht="13.5">
      <c r="K4303" s="10"/>
      <c r="T4303" s="1"/>
    </row>
    <row r="4304" spans="11:20" ht="13.5">
      <c r="K4304" s="10"/>
      <c r="T4304" s="1"/>
    </row>
    <row r="4305" spans="11:20" ht="13.5">
      <c r="K4305" s="10"/>
      <c r="T4305" s="1"/>
    </row>
    <row r="4306" spans="11:20" ht="13.5">
      <c r="K4306" s="10"/>
      <c r="T4306" s="1"/>
    </row>
    <row r="4307" spans="11:20" ht="13.5">
      <c r="K4307" s="10"/>
      <c r="T4307" s="1"/>
    </row>
    <row r="4308" spans="11:20" ht="13.5">
      <c r="K4308" s="10"/>
      <c r="T4308" s="1"/>
    </row>
    <row r="4309" spans="11:20" ht="13.5">
      <c r="K4309" s="10"/>
      <c r="T4309" s="1"/>
    </row>
    <row r="4310" spans="11:20" ht="13.5">
      <c r="K4310" s="10"/>
      <c r="T4310" s="1"/>
    </row>
    <row r="4311" spans="11:20" ht="13.5">
      <c r="K4311" s="10"/>
      <c r="T4311" s="1"/>
    </row>
    <row r="4312" spans="11:20" ht="13.5">
      <c r="K4312" s="10"/>
      <c r="T4312" s="1"/>
    </row>
    <row r="4313" spans="11:20" ht="13.5">
      <c r="K4313" s="10"/>
      <c r="T4313" s="1"/>
    </row>
    <row r="4314" spans="11:20" ht="13.5">
      <c r="K4314" s="10"/>
      <c r="T4314" s="1"/>
    </row>
    <row r="4315" spans="11:20" ht="13.5">
      <c r="K4315" s="10"/>
      <c r="T4315" s="1"/>
    </row>
    <row r="4316" spans="11:20" ht="13.5">
      <c r="K4316" s="10"/>
      <c r="T4316" s="1"/>
    </row>
    <row r="4317" spans="11:20" ht="13.5">
      <c r="K4317" s="10"/>
      <c r="T4317" s="1"/>
    </row>
    <row r="4318" spans="11:20" ht="13.5">
      <c r="K4318" s="10"/>
      <c r="T4318" s="1"/>
    </row>
    <row r="4319" spans="11:20" ht="13.5">
      <c r="K4319" s="10"/>
      <c r="T4319" s="1"/>
    </row>
    <row r="4320" spans="11:20" ht="13.5">
      <c r="K4320" s="10"/>
      <c r="T4320" s="1"/>
    </row>
    <row r="4321" spans="11:20" ht="13.5">
      <c r="K4321" s="10"/>
      <c r="T4321" s="1"/>
    </row>
    <row r="4322" spans="11:20" ht="13.5">
      <c r="K4322" s="10"/>
      <c r="T4322" s="1"/>
    </row>
    <row r="4323" spans="11:20" ht="13.5">
      <c r="K4323" s="10"/>
      <c r="T4323" s="1"/>
    </row>
    <row r="4324" spans="11:20" ht="13.5">
      <c r="K4324" s="10"/>
      <c r="T4324" s="1"/>
    </row>
    <row r="4325" spans="11:20" ht="13.5">
      <c r="K4325" s="10"/>
      <c r="T4325" s="1"/>
    </row>
    <row r="4326" spans="11:20" ht="13.5">
      <c r="K4326" s="10"/>
      <c r="T4326" s="1"/>
    </row>
    <row r="4327" spans="11:20" ht="13.5">
      <c r="K4327" s="10"/>
      <c r="T4327" s="1"/>
    </row>
    <row r="4328" spans="11:20" ht="13.5">
      <c r="K4328" s="10"/>
      <c r="T4328" s="1"/>
    </row>
    <row r="4329" spans="11:20" ht="13.5">
      <c r="K4329" s="10"/>
      <c r="T4329" s="1"/>
    </row>
    <row r="4330" spans="11:20" ht="13.5">
      <c r="K4330" s="10"/>
      <c r="T4330" s="1"/>
    </row>
    <row r="4331" spans="11:20" ht="13.5">
      <c r="K4331" s="10"/>
      <c r="T4331" s="1"/>
    </row>
    <row r="4332" spans="11:20" ht="13.5">
      <c r="K4332" s="10"/>
      <c r="T4332" s="1"/>
    </row>
    <row r="4333" spans="11:20" ht="13.5">
      <c r="K4333" s="10"/>
      <c r="T4333" s="1"/>
    </row>
    <row r="4334" spans="11:20" ht="13.5">
      <c r="K4334" s="10"/>
      <c r="T4334" s="1"/>
    </row>
    <row r="4335" spans="11:20" ht="13.5">
      <c r="K4335" s="10"/>
      <c r="T4335" s="1"/>
    </row>
    <row r="4336" spans="11:20" ht="13.5">
      <c r="K4336" s="10"/>
      <c r="T4336" s="1"/>
    </row>
    <row r="4337" spans="11:20" ht="13.5">
      <c r="K4337" s="10"/>
      <c r="T4337" s="1"/>
    </row>
    <row r="4338" spans="11:20" ht="13.5">
      <c r="K4338" s="10"/>
      <c r="T4338" s="1"/>
    </row>
    <row r="4339" spans="11:20" ht="13.5">
      <c r="K4339" s="10"/>
      <c r="T4339" s="1"/>
    </row>
    <row r="4340" spans="11:20" ht="13.5">
      <c r="K4340" s="10"/>
      <c r="T4340" s="1"/>
    </row>
    <row r="4341" spans="11:20" ht="13.5">
      <c r="K4341" s="10"/>
      <c r="T4341" s="1"/>
    </row>
    <row r="4342" spans="11:20" ht="13.5">
      <c r="K4342" s="10"/>
      <c r="T4342" s="1"/>
    </row>
    <row r="4343" spans="11:20" ht="13.5">
      <c r="K4343" s="10"/>
      <c r="T4343" s="1"/>
    </row>
    <row r="4344" spans="11:20" ht="13.5">
      <c r="K4344" s="10"/>
      <c r="T4344" s="1"/>
    </row>
    <row r="4345" spans="11:20" ht="13.5">
      <c r="K4345" s="10"/>
      <c r="T4345" s="1"/>
    </row>
    <row r="4346" spans="11:20" ht="13.5">
      <c r="K4346" s="10"/>
      <c r="T4346" s="1"/>
    </row>
    <row r="4347" spans="11:20" ht="13.5">
      <c r="K4347" s="10"/>
      <c r="T4347" s="1"/>
    </row>
    <row r="4348" spans="11:20" ht="13.5">
      <c r="K4348" s="10"/>
      <c r="T4348" s="1"/>
    </row>
    <row r="4349" spans="11:20" ht="13.5">
      <c r="K4349" s="10"/>
      <c r="T4349" s="1"/>
    </row>
    <row r="4350" spans="11:20" ht="13.5">
      <c r="K4350" s="10"/>
      <c r="T4350" s="1"/>
    </row>
    <row r="4351" spans="11:20" ht="13.5">
      <c r="K4351" s="10"/>
      <c r="T4351" s="1"/>
    </row>
    <row r="4352" spans="11:20" ht="13.5">
      <c r="K4352" s="10"/>
      <c r="T4352" s="1"/>
    </row>
    <row r="4353" spans="11:20" ht="13.5">
      <c r="K4353" s="10"/>
      <c r="T4353" s="1"/>
    </row>
    <row r="4354" spans="11:20" ht="13.5">
      <c r="K4354" s="10"/>
      <c r="T4354" s="1"/>
    </row>
    <row r="4355" spans="11:20" ht="13.5">
      <c r="K4355" s="10"/>
      <c r="T4355" s="1"/>
    </row>
    <row r="4356" spans="11:20" ht="13.5">
      <c r="K4356" s="10"/>
      <c r="T4356" s="1"/>
    </row>
    <row r="4357" spans="11:20" ht="13.5">
      <c r="K4357" s="10"/>
      <c r="T4357" s="1"/>
    </row>
    <row r="4358" spans="11:20" ht="13.5">
      <c r="K4358" s="10"/>
      <c r="T4358" s="1"/>
    </row>
    <row r="4359" spans="11:20" ht="13.5">
      <c r="K4359" s="10"/>
      <c r="T4359" s="1"/>
    </row>
    <row r="4360" spans="11:20" ht="13.5">
      <c r="K4360" s="10"/>
      <c r="T4360" s="1"/>
    </row>
    <row r="4361" spans="11:20" ht="13.5">
      <c r="K4361" s="10"/>
      <c r="T4361" s="1"/>
    </row>
    <row r="4362" spans="11:20" ht="13.5">
      <c r="K4362" s="10"/>
      <c r="T4362" s="1"/>
    </row>
    <row r="4363" spans="11:20" ht="13.5">
      <c r="K4363" s="10"/>
      <c r="T4363" s="1"/>
    </row>
    <row r="4364" spans="11:20" ht="13.5">
      <c r="K4364" s="10"/>
      <c r="T4364" s="1"/>
    </row>
    <row r="4365" spans="11:20" ht="13.5">
      <c r="K4365" s="10"/>
      <c r="T4365" s="1"/>
    </row>
    <row r="4366" spans="11:20" ht="13.5">
      <c r="K4366" s="10"/>
      <c r="T4366" s="1"/>
    </row>
    <row r="4367" spans="11:20" ht="13.5">
      <c r="K4367" s="10"/>
      <c r="T4367" s="1"/>
    </row>
    <row r="4368" spans="11:20" ht="13.5">
      <c r="K4368" s="10"/>
      <c r="T4368" s="1"/>
    </row>
    <row r="4369" spans="11:20" ht="13.5">
      <c r="K4369" s="10"/>
      <c r="T4369" s="1"/>
    </row>
    <row r="4370" spans="11:20" ht="13.5">
      <c r="K4370" s="10"/>
      <c r="T4370" s="1"/>
    </row>
    <row r="4371" spans="11:20" ht="13.5">
      <c r="K4371" s="10"/>
      <c r="T4371" s="1"/>
    </row>
    <row r="4372" spans="11:20" ht="13.5">
      <c r="K4372" s="10"/>
      <c r="T4372" s="1"/>
    </row>
    <row r="4373" spans="11:20" ht="13.5">
      <c r="K4373" s="10"/>
      <c r="T4373" s="1"/>
    </row>
    <row r="4374" spans="11:20" ht="13.5">
      <c r="K4374" s="10"/>
      <c r="T4374" s="1"/>
    </row>
    <row r="4375" spans="11:20" ht="13.5">
      <c r="K4375" s="10"/>
      <c r="T4375" s="1"/>
    </row>
    <row r="4376" spans="11:20" ht="13.5">
      <c r="K4376" s="10"/>
      <c r="T4376" s="1"/>
    </row>
    <row r="4377" spans="11:20" ht="13.5">
      <c r="K4377" s="10"/>
      <c r="T4377" s="1"/>
    </row>
    <row r="4378" spans="11:20" ht="13.5">
      <c r="K4378" s="10"/>
      <c r="T4378" s="1"/>
    </row>
    <row r="4379" spans="11:20" ht="13.5">
      <c r="K4379" s="10"/>
      <c r="T4379" s="1"/>
    </row>
    <row r="4380" spans="11:20" ht="13.5">
      <c r="K4380" s="10"/>
      <c r="T4380" s="1"/>
    </row>
    <row r="4381" spans="11:20" ht="13.5">
      <c r="K4381" s="10"/>
      <c r="T4381" s="1"/>
    </row>
    <row r="4382" spans="11:20" ht="13.5">
      <c r="K4382" s="10"/>
      <c r="T4382" s="1"/>
    </row>
    <row r="4383" spans="11:20" ht="13.5">
      <c r="K4383" s="10"/>
      <c r="T4383" s="1"/>
    </row>
    <row r="4384" spans="11:20" ht="13.5">
      <c r="K4384" s="10"/>
      <c r="T4384" s="1"/>
    </row>
    <row r="4385" spans="11:20" ht="13.5">
      <c r="K4385" s="10"/>
      <c r="T4385" s="1"/>
    </row>
    <row r="4386" spans="11:20" ht="13.5">
      <c r="K4386" s="10"/>
      <c r="T4386" s="1"/>
    </row>
    <row r="4387" spans="11:20" ht="13.5">
      <c r="K4387" s="10"/>
      <c r="T4387" s="1"/>
    </row>
    <row r="4388" spans="11:20" ht="13.5">
      <c r="K4388" s="10"/>
      <c r="T4388" s="1"/>
    </row>
    <row r="4389" spans="11:20" ht="13.5">
      <c r="K4389" s="10"/>
      <c r="T4389" s="1"/>
    </row>
    <row r="4390" spans="11:20" ht="13.5">
      <c r="K4390" s="10"/>
      <c r="T4390" s="1"/>
    </row>
    <row r="4391" spans="11:20" ht="13.5">
      <c r="K4391" s="10"/>
      <c r="T4391" s="1"/>
    </row>
    <row r="4392" spans="11:20" ht="13.5">
      <c r="K4392" s="10"/>
      <c r="T4392" s="1"/>
    </row>
    <row r="4393" spans="11:20" ht="13.5">
      <c r="K4393" s="10"/>
      <c r="T4393" s="1"/>
    </row>
    <row r="4394" spans="11:20" ht="13.5">
      <c r="K4394" s="10"/>
      <c r="T4394" s="1"/>
    </row>
    <row r="4395" spans="11:20" ht="13.5">
      <c r="K4395" s="10"/>
      <c r="T4395" s="1"/>
    </row>
    <row r="4396" spans="11:20" ht="13.5">
      <c r="K4396" s="10"/>
      <c r="T4396" s="1"/>
    </row>
    <row r="4397" spans="11:20" ht="13.5">
      <c r="K4397" s="10"/>
      <c r="T4397" s="1"/>
    </row>
    <row r="4398" spans="11:20" ht="13.5">
      <c r="K4398" s="10"/>
      <c r="T4398" s="1"/>
    </row>
    <row r="4399" spans="11:20" ht="13.5">
      <c r="K4399" s="10"/>
      <c r="T4399" s="1"/>
    </row>
    <row r="4400" spans="11:20" ht="13.5">
      <c r="K4400" s="10"/>
      <c r="T4400" s="1"/>
    </row>
    <row r="4401" spans="11:20" ht="13.5">
      <c r="K4401" s="10"/>
      <c r="T4401" s="1"/>
    </row>
    <row r="4402" spans="11:20" ht="13.5">
      <c r="K4402" s="10"/>
      <c r="T4402" s="1"/>
    </row>
    <row r="4403" spans="11:20" ht="13.5">
      <c r="K4403" s="10"/>
      <c r="T4403" s="1"/>
    </row>
    <row r="4404" spans="11:20" ht="13.5">
      <c r="K4404" s="10"/>
      <c r="T4404" s="1"/>
    </row>
    <row r="4405" spans="11:20" ht="13.5">
      <c r="K4405" s="10"/>
      <c r="T4405" s="1"/>
    </row>
    <row r="4406" spans="11:20" ht="13.5">
      <c r="K4406" s="10"/>
      <c r="T4406" s="1"/>
    </row>
    <row r="4407" spans="11:20" ht="13.5">
      <c r="K4407" s="10"/>
      <c r="T4407" s="1"/>
    </row>
    <row r="4408" spans="11:20" ht="13.5">
      <c r="K4408" s="10"/>
      <c r="T4408" s="1"/>
    </row>
    <row r="4409" spans="11:20" ht="13.5">
      <c r="K4409" s="10"/>
      <c r="T4409" s="1"/>
    </row>
    <row r="4410" spans="11:20" ht="13.5">
      <c r="K4410" s="10"/>
      <c r="T4410" s="1"/>
    </row>
    <row r="4411" spans="11:20" ht="13.5">
      <c r="K4411" s="10"/>
      <c r="T4411" s="1"/>
    </row>
    <row r="4412" spans="11:20" ht="13.5">
      <c r="K4412" s="10"/>
      <c r="T4412" s="1"/>
    </row>
    <row r="4413" spans="11:20" ht="13.5">
      <c r="K4413" s="10"/>
      <c r="T4413" s="1"/>
    </row>
    <row r="4414" spans="11:20" ht="13.5">
      <c r="K4414" s="10"/>
      <c r="T4414" s="1"/>
    </row>
    <row r="4415" spans="11:20" ht="13.5">
      <c r="K4415" s="10"/>
      <c r="T4415" s="1"/>
    </row>
    <row r="4416" spans="11:20" ht="13.5">
      <c r="K4416" s="10"/>
      <c r="T4416" s="1"/>
    </row>
    <row r="4417" spans="11:20" ht="13.5">
      <c r="K4417" s="10"/>
      <c r="T4417" s="1"/>
    </row>
    <row r="4418" spans="11:20" ht="13.5">
      <c r="K4418" s="10"/>
      <c r="T4418" s="1"/>
    </row>
    <row r="4419" spans="11:20" ht="13.5">
      <c r="K4419" s="10"/>
      <c r="T4419" s="1"/>
    </row>
    <row r="4420" spans="11:20" ht="13.5">
      <c r="K4420" s="10"/>
      <c r="T4420" s="1"/>
    </row>
    <row r="4421" spans="11:20" ht="13.5">
      <c r="K4421" s="10"/>
      <c r="T4421" s="1"/>
    </row>
    <row r="4422" spans="11:20" ht="13.5">
      <c r="K4422" s="10"/>
      <c r="T4422" s="1"/>
    </row>
    <row r="4423" spans="11:20" ht="13.5">
      <c r="K4423" s="10"/>
      <c r="T4423" s="1"/>
    </row>
    <row r="4424" spans="11:20" ht="13.5">
      <c r="K4424" s="10"/>
      <c r="T4424" s="1"/>
    </row>
    <row r="4425" spans="11:20" ht="13.5">
      <c r="K4425" s="10"/>
      <c r="T4425" s="1"/>
    </row>
    <row r="4426" spans="11:20" ht="13.5">
      <c r="K4426" s="10"/>
      <c r="T4426" s="1"/>
    </row>
    <row r="4427" spans="11:20" ht="13.5">
      <c r="K4427" s="10"/>
      <c r="T4427" s="1"/>
    </row>
    <row r="4428" spans="11:20" ht="13.5">
      <c r="K4428" s="10"/>
      <c r="T4428" s="1"/>
    </row>
    <row r="4429" spans="11:20" ht="13.5">
      <c r="K4429" s="10"/>
      <c r="T4429" s="1"/>
    </row>
    <row r="4430" spans="11:20" ht="13.5">
      <c r="K4430" s="10"/>
      <c r="T4430" s="1"/>
    </row>
    <row r="4431" spans="11:20" ht="13.5">
      <c r="K4431" s="10"/>
      <c r="T4431" s="1"/>
    </row>
    <row r="4432" spans="11:20" ht="13.5">
      <c r="K4432" s="10"/>
      <c r="T4432" s="1"/>
    </row>
    <row r="4433" spans="11:20" ht="13.5">
      <c r="K4433" s="10"/>
      <c r="T4433" s="1"/>
    </row>
    <row r="4434" spans="11:20" ht="13.5">
      <c r="K4434" s="10"/>
      <c r="T4434" s="1"/>
    </row>
    <row r="4435" spans="11:20" ht="13.5">
      <c r="K4435" s="10"/>
      <c r="T4435" s="1"/>
    </row>
    <row r="4436" spans="11:20" ht="13.5">
      <c r="K4436" s="10"/>
      <c r="T4436" s="1"/>
    </row>
    <row r="4437" spans="11:20" ht="13.5">
      <c r="K4437" s="10"/>
      <c r="T4437" s="1"/>
    </row>
    <row r="4438" spans="11:20" ht="13.5">
      <c r="K4438" s="10"/>
      <c r="T4438" s="1"/>
    </row>
    <row r="4439" spans="11:20" ht="13.5">
      <c r="K4439" s="10"/>
      <c r="T4439" s="1"/>
    </row>
    <row r="4440" spans="11:20" ht="13.5">
      <c r="K4440" s="10"/>
      <c r="T4440" s="1"/>
    </row>
    <row r="4441" spans="11:20" ht="13.5">
      <c r="K4441" s="10"/>
      <c r="T4441" s="1"/>
    </row>
    <row r="4442" spans="11:20" ht="13.5">
      <c r="K4442" s="10"/>
      <c r="T4442" s="1"/>
    </row>
    <row r="4443" spans="11:20" ht="13.5">
      <c r="K4443" s="10"/>
      <c r="T4443" s="1"/>
    </row>
    <row r="4444" spans="11:20" ht="13.5">
      <c r="K4444" s="10"/>
      <c r="T4444" s="1"/>
    </row>
    <row r="4445" spans="11:20" ht="13.5">
      <c r="K4445" s="10"/>
      <c r="T4445" s="1"/>
    </row>
    <row r="4446" spans="11:20" ht="13.5">
      <c r="K4446" s="10"/>
      <c r="T4446" s="1"/>
    </row>
    <row r="4447" spans="11:20" ht="13.5">
      <c r="K4447" s="10"/>
      <c r="T4447" s="1"/>
    </row>
    <row r="4448" spans="11:20" ht="13.5">
      <c r="K4448" s="10"/>
      <c r="T4448" s="1"/>
    </row>
    <row r="4449" spans="11:20" ht="13.5">
      <c r="K4449" s="10"/>
      <c r="T4449" s="1"/>
    </row>
    <row r="4450" spans="11:20" ht="13.5">
      <c r="K4450" s="10"/>
      <c r="T4450" s="1"/>
    </row>
    <row r="4451" spans="11:20" ht="13.5">
      <c r="K4451" s="10"/>
      <c r="T4451" s="1"/>
    </row>
    <row r="4452" spans="11:20" ht="13.5">
      <c r="K4452" s="10"/>
      <c r="T4452" s="1"/>
    </row>
    <row r="4453" spans="11:20" ht="13.5">
      <c r="K4453" s="10"/>
      <c r="T4453" s="1"/>
    </row>
    <row r="4454" spans="11:20" ht="13.5">
      <c r="K4454" s="10"/>
      <c r="T4454" s="1"/>
    </row>
    <row r="4455" spans="11:20" ht="13.5">
      <c r="K4455" s="10"/>
      <c r="T4455" s="1"/>
    </row>
    <row r="4456" spans="11:20" ht="13.5">
      <c r="K4456" s="10"/>
      <c r="T4456" s="1"/>
    </row>
    <row r="4457" spans="11:20" ht="13.5">
      <c r="K4457" s="10"/>
      <c r="T4457" s="1"/>
    </row>
    <row r="4458" spans="11:20" ht="13.5">
      <c r="K4458" s="10"/>
      <c r="T4458" s="1"/>
    </row>
    <row r="4459" spans="11:20" ht="13.5">
      <c r="K4459" s="10"/>
      <c r="T4459" s="1"/>
    </row>
    <row r="4460" spans="11:20" ht="13.5">
      <c r="K4460" s="10"/>
      <c r="T4460" s="1"/>
    </row>
    <row r="4461" spans="11:20" ht="13.5">
      <c r="K4461" s="10"/>
      <c r="T4461" s="1"/>
    </row>
    <row r="4462" spans="11:20" ht="13.5">
      <c r="K4462" s="10"/>
      <c r="T4462" s="1"/>
    </row>
    <row r="4463" spans="11:20" ht="13.5">
      <c r="K4463" s="10"/>
      <c r="T4463" s="1"/>
    </row>
    <row r="4464" spans="11:20" ht="13.5">
      <c r="K4464" s="10"/>
      <c r="T4464" s="1"/>
    </row>
    <row r="4465" spans="11:20" ht="13.5">
      <c r="K4465" s="10"/>
      <c r="T4465" s="1"/>
    </row>
    <row r="4466" spans="11:20" ht="13.5">
      <c r="K4466" s="10"/>
      <c r="T4466" s="1"/>
    </row>
    <row r="4467" spans="11:20" ht="13.5">
      <c r="K4467" s="10"/>
      <c r="T4467" s="1"/>
    </row>
    <row r="4468" spans="11:20" ht="13.5">
      <c r="K4468" s="10"/>
      <c r="T4468" s="1"/>
    </row>
    <row r="4469" spans="11:20" ht="13.5">
      <c r="K4469" s="10"/>
      <c r="T4469" s="1"/>
    </row>
    <row r="4470" spans="11:20" ht="13.5">
      <c r="K4470" s="10"/>
      <c r="T4470" s="1"/>
    </row>
    <row r="4471" spans="11:20" ht="13.5">
      <c r="K4471" s="10"/>
      <c r="T4471" s="1"/>
    </row>
    <row r="4472" spans="11:20" ht="13.5">
      <c r="K4472" s="10"/>
      <c r="T4472" s="1"/>
    </row>
    <row r="4473" spans="11:20" ht="13.5">
      <c r="K4473" s="10"/>
      <c r="T4473" s="1"/>
    </row>
    <row r="4474" spans="11:20" ht="13.5">
      <c r="K4474" s="10"/>
      <c r="T4474" s="1"/>
    </row>
    <row r="4475" spans="11:20" ht="13.5">
      <c r="K4475" s="10"/>
      <c r="T4475" s="1"/>
    </row>
    <row r="4476" spans="11:20" ht="13.5">
      <c r="K4476" s="10"/>
      <c r="T4476" s="1"/>
    </row>
    <row r="4477" spans="11:20" ht="13.5">
      <c r="K4477" s="10"/>
      <c r="T4477" s="1"/>
    </row>
    <row r="4478" spans="11:20" ht="13.5">
      <c r="K4478" s="10"/>
      <c r="T4478" s="1"/>
    </row>
    <row r="4479" spans="11:20" ht="13.5">
      <c r="K4479" s="10"/>
      <c r="T4479" s="1"/>
    </row>
    <row r="4480" spans="11:20" ht="13.5">
      <c r="K4480" s="10"/>
      <c r="T4480" s="1"/>
    </row>
    <row r="4481" spans="11:20" ht="13.5">
      <c r="K4481" s="10"/>
      <c r="T4481" s="1"/>
    </row>
    <row r="4482" spans="11:20" ht="13.5">
      <c r="K4482" s="10"/>
      <c r="T4482" s="1"/>
    </row>
    <row r="4483" spans="11:20" ht="13.5">
      <c r="K4483" s="10"/>
      <c r="T4483" s="1"/>
    </row>
    <row r="4484" spans="11:20" ht="13.5">
      <c r="K4484" s="10"/>
      <c r="T4484" s="1"/>
    </row>
    <row r="4485" spans="11:20" ht="13.5">
      <c r="K4485" s="10"/>
      <c r="T4485" s="1"/>
    </row>
    <row r="4486" spans="11:20" ht="13.5">
      <c r="K4486" s="10"/>
      <c r="T4486" s="1"/>
    </row>
    <row r="4487" spans="11:20" ht="13.5">
      <c r="K4487" s="10"/>
      <c r="T4487" s="1"/>
    </row>
    <row r="4488" spans="11:20" ht="13.5">
      <c r="K4488" s="10"/>
      <c r="T4488" s="1"/>
    </row>
    <row r="4489" spans="11:20" ht="13.5">
      <c r="K4489" s="10"/>
      <c r="T4489" s="1"/>
    </row>
    <row r="4490" spans="11:20" ht="13.5">
      <c r="K4490" s="10"/>
      <c r="T4490" s="1"/>
    </row>
    <row r="4491" spans="11:20" ht="13.5">
      <c r="K4491" s="10"/>
      <c r="T4491" s="1"/>
    </row>
    <row r="4492" spans="11:20" ht="13.5">
      <c r="K4492" s="10"/>
      <c r="T4492" s="1"/>
    </row>
    <row r="4493" spans="11:20" ht="13.5">
      <c r="K4493" s="10"/>
      <c r="T4493" s="1"/>
    </row>
    <row r="4494" spans="11:20" ht="13.5">
      <c r="K4494" s="10"/>
      <c r="T4494" s="1"/>
    </row>
    <row r="4495" spans="11:20" ht="13.5">
      <c r="K4495" s="10"/>
      <c r="T4495" s="1"/>
    </row>
    <row r="4496" spans="11:20" ht="13.5">
      <c r="K4496" s="10"/>
      <c r="T4496" s="1"/>
    </row>
    <row r="4497" spans="11:20" ht="13.5">
      <c r="K4497" s="10"/>
      <c r="T4497" s="1"/>
    </row>
    <row r="4498" spans="11:20" ht="13.5">
      <c r="K4498" s="10"/>
      <c r="T4498" s="1"/>
    </row>
    <row r="4499" spans="11:20" ht="13.5">
      <c r="K4499" s="10"/>
      <c r="T4499" s="1"/>
    </row>
    <row r="4500" spans="11:20" ht="13.5">
      <c r="K4500" s="10"/>
      <c r="T4500" s="1"/>
    </row>
    <row r="4501" spans="11:20" ht="13.5">
      <c r="K4501" s="10"/>
      <c r="T4501" s="1"/>
    </row>
    <row r="4502" spans="11:20" ht="13.5">
      <c r="K4502" s="10"/>
      <c r="T4502" s="1"/>
    </row>
    <row r="4503" spans="11:20" ht="13.5">
      <c r="K4503" s="10"/>
      <c r="T4503" s="1"/>
    </row>
    <row r="4504" spans="11:20" ht="13.5">
      <c r="K4504" s="10"/>
      <c r="T4504" s="1"/>
    </row>
    <row r="4505" spans="11:20" ht="13.5">
      <c r="K4505" s="10"/>
      <c r="T4505" s="1"/>
    </row>
    <row r="4506" spans="11:20" ht="13.5">
      <c r="K4506" s="10"/>
      <c r="T4506" s="1"/>
    </row>
    <row r="4507" spans="11:20" ht="13.5">
      <c r="K4507" s="10"/>
      <c r="T4507" s="1"/>
    </row>
    <row r="4508" spans="11:20" ht="13.5">
      <c r="K4508" s="10"/>
      <c r="T4508" s="1"/>
    </row>
    <row r="4509" spans="11:20" ht="13.5">
      <c r="K4509" s="10"/>
      <c r="T4509" s="1"/>
    </row>
    <row r="4510" spans="11:20" ht="13.5">
      <c r="K4510" s="10"/>
      <c r="T4510" s="1"/>
    </row>
    <row r="4511" spans="11:20" ht="13.5">
      <c r="K4511" s="10"/>
      <c r="T4511" s="1"/>
    </row>
    <row r="4512" spans="11:20" ht="13.5">
      <c r="K4512" s="10"/>
      <c r="T4512" s="1"/>
    </row>
    <row r="4513" spans="11:20" ht="13.5">
      <c r="K4513" s="10"/>
      <c r="T4513" s="1"/>
    </row>
    <row r="4514" spans="11:20" ht="13.5">
      <c r="K4514" s="10"/>
      <c r="T4514" s="1"/>
    </row>
    <row r="4515" spans="11:20" ht="13.5">
      <c r="K4515" s="10"/>
      <c r="T4515" s="1"/>
    </row>
    <row r="4516" spans="11:20" ht="13.5">
      <c r="K4516" s="10"/>
      <c r="T4516" s="1"/>
    </row>
    <row r="4517" spans="11:20" ht="13.5">
      <c r="K4517" s="10"/>
      <c r="T4517" s="1"/>
    </row>
    <row r="4518" spans="11:20" ht="13.5">
      <c r="K4518" s="10"/>
      <c r="T4518" s="1"/>
    </row>
    <row r="4519" spans="11:20" ht="13.5">
      <c r="K4519" s="10"/>
      <c r="T4519" s="1"/>
    </row>
    <row r="4520" spans="11:20" ht="13.5">
      <c r="K4520" s="10"/>
      <c r="T4520" s="1"/>
    </row>
    <row r="4521" spans="11:20" ht="13.5">
      <c r="K4521" s="10"/>
      <c r="T4521" s="1"/>
    </row>
    <row r="4522" spans="11:20" ht="13.5">
      <c r="K4522" s="10"/>
      <c r="T4522" s="1"/>
    </row>
    <row r="4523" spans="11:20" ht="13.5">
      <c r="K4523" s="10"/>
      <c r="T4523" s="1"/>
    </row>
    <row r="4524" spans="11:20" ht="13.5">
      <c r="K4524" s="10"/>
      <c r="T4524" s="1"/>
    </row>
    <row r="4525" spans="11:20" ht="13.5">
      <c r="K4525" s="10"/>
      <c r="T4525" s="1"/>
    </row>
    <row r="4526" spans="11:20" ht="13.5">
      <c r="K4526" s="10"/>
      <c r="T4526" s="1"/>
    </row>
    <row r="4527" spans="11:20" ht="13.5">
      <c r="K4527" s="10"/>
      <c r="T4527" s="1"/>
    </row>
    <row r="4528" spans="11:20" ht="13.5">
      <c r="K4528" s="10"/>
      <c r="T4528" s="1"/>
    </row>
    <row r="4529" spans="11:20" ht="13.5">
      <c r="K4529" s="10"/>
      <c r="T4529" s="1"/>
    </row>
    <row r="4530" spans="11:20" ht="13.5">
      <c r="K4530" s="10"/>
      <c r="T4530" s="1"/>
    </row>
    <row r="4531" spans="11:20" ht="13.5">
      <c r="K4531" s="10"/>
      <c r="T4531" s="1"/>
    </row>
    <row r="4532" spans="11:20" ht="13.5">
      <c r="K4532" s="10"/>
      <c r="T4532" s="1"/>
    </row>
    <row r="4533" spans="11:20" ht="13.5">
      <c r="K4533" s="10"/>
      <c r="T4533" s="1"/>
    </row>
    <row r="4534" spans="11:20" ht="13.5">
      <c r="K4534" s="10"/>
      <c r="T4534" s="1"/>
    </row>
    <row r="4535" spans="11:20" ht="13.5">
      <c r="K4535" s="10"/>
      <c r="T4535" s="1"/>
    </row>
    <row r="4536" spans="11:20" ht="13.5">
      <c r="K4536" s="10"/>
      <c r="T4536" s="1"/>
    </row>
    <row r="4537" spans="11:20" ht="13.5">
      <c r="K4537" s="10"/>
      <c r="T4537" s="1"/>
    </row>
    <row r="4538" spans="11:20" ht="13.5">
      <c r="K4538" s="10"/>
      <c r="T4538" s="1"/>
    </row>
    <row r="4539" spans="11:20" ht="13.5">
      <c r="K4539" s="10"/>
      <c r="T4539" s="1"/>
    </row>
    <row r="4540" spans="11:20" ht="13.5">
      <c r="K4540" s="10"/>
      <c r="T4540" s="1"/>
    </row>
    <row r="4541" spans="11:20" ht="13.5">
      <c r="K4541" s="10"/>
      <c r="T4541" s="1"/>
    </row>
    <row r="4542" spans="11:20" ht="13.5">
      <c r="K4542" s="10"/>
      <c r="T4542" s="1"/>
    </row>
    <row r="4543" spans="11:20" ht="13.5">
      <c r="K4543" s="10"/>
      <c r="T4543" s="1"/>
    </row>
    <row r="4544" spans="11:20" ht="13.5">
      <c r="K4544" s="10"/>
      <c r="T4544" s="1"/>
    </row>
    <row r="4545" spans="11:20" ht="13.5">
      <c r="K4545" s="10"/>
      <c r="T4545" s="1"/>
    </row>
    <row r="4546" spans="11:20" ht="13.5">
      <c r="K4546" s="10"/>
      <c r="T4546" s="1"/>
    </row>
    <row r="4547" spans="11:20" ht="13.5">
      <c r="K4547" s="10"/>
      <c r="T4547" s="1"/>
    </row>
    <row r="4548" spans="11:20" ht="13.5">
      <c r="K4548" s="10"/>
      <c r="T4548" s="1"/>
    </row>
    <row r="4549" spans="11:20" ht="13.5">
      <c r="K4549" s="10"/>
      <c r="T4549" s="1"/>
    </row>
    <row r="4550" spans="11:20" ht="13.5">
      <c r="K4550" s="10"/>
      <c r="T4550" s="1"/>
    </row>
    <row r="4551" spans="11:20" ht="13.5">
      <c r="K4551" s="10"/>
      <c r="T4551" s="1"/>
    </row>
    <row r="4552" spans="11:20" ht="13.5">
      <c r="K4552" s="10"/>
      <c r="T4552" s="1"/>
    </row>
    <row r="4553" spans="11:20" ht="13.5">
      <c r="K4553" s="10"/>
      <c r="T4553" s="1"/>
    </row>
    <row r="4554" spans="11:20" ht="13.5">
      <c r="K4554" s="10"/>
      <c r="T4554" s="1"/>
    </row>
    <row r="4555" spans="11:20" ht="13.5">
      <c r="K4555" s="10"/>
      <c r="T4555" s="1"/>
    </row>
    <row r="4556" spans="11:20" ht="13.5">
      <c r="K4556" s="10"/>
      <c r="T4556" s="1"/>
    </row>
    <row r="4557" spans="11:20" ht="13.5">
      <c r="K4557" s="10"/>
      <c r="T4557" s="1"/>
    </row>
    <row r="4558" spans="11:20" ht="13.5">
      <c r="K4558" s="10"/>
      <c r="T4558" s="1"/>
    </row>
    <row r="4559" spans="11:20" ht="13.5">
      <c r="K4559" s="10"/>
      <c r="T4559" s="1"/>
    </row>
    <row r="4560" spans="11:20" ht="13.5">
      <c r="K4560" s="10"/>
      <c r="T4560" s="1"/>
    </row>
    <row r="4561" spans="11:20" ht="13.5">
      <c r="K4561" s="10"/>
      <c r="T4561" s="1"/>
    </row>
    <row r="4562" spans="11:20" ht="13.5">
      <c r="K4562" s="10"/>
      <c r="T4562" s="1"/>
    </row>
    <row r="4563" spans="11:20" ht="13.5">
      <c r="K4563" s="10"/>
      <c r="T4563" s="1"/>
    </row>
    <row r="4564" spans="11:20" ht="13.5">
      <c r="K4564" s="10"/>
      <c r="T4564" s="1"/>
    </row>
    <row r="4565" spans="11:20" ht="13.5">
      <c r="K4565" s="10"/>
      <c r="T4565" s="1"/>
    </row>
    <row r="4566" spans="11:20" ht="13.5">
      <c r="K4566" s="10"/>
      <c r="T4566" s="1"/>
    </row>
    <row r="4567" spans="11:20" ht="13.5">
      <c r="K4567" s="10"/>
      <c r="T4567" s="1"/>
    </row>
    <row r="4568" spans="11:20" ht="13.5">
      <c r="K4568" s="10"/>
      <c r="T4568" s="1"/>
    </row>
    <row r="4569" spans="11:20" ht="13.5">
      <c r="K4569" s="10"/>
      <c r="T4569" s="1"/>
    </row>
    <row r="4570" spans="11:20" ht="13.5">
      <c r="K4570" s="10"/>
      <c r="T4570" s="1"/>
    </row>
    <row r="4571" spans="11:20" ht="13.5">
      <c r="K4571" s="10"/>
      <c r="T4571" s="1"/>
    </row>
    <row r="4572" spans="11:20" ht="13.5">
      <c r="K4572" s="10"/>
      <c r="T4572" s="1"/>
    </row>
    <row r="4573" spans="11:20" ht="13.5">
      <c r="K4573" s="10"/>
      <c r="T4573" s="1"/>
    </row>
    <row r="4574" spans="11:20" ht="13.5">
      <c r="K4574" s="10"/>
      <c r="T4574" s="1"/>
    </row>
    <row r="4575" spans="11:20" ht="13.5">
      <c r="K4575" s="10"/>
      <c r="T4575" s="1"/>
    </row>
    <row r="4576" spans="11:20" ht="13.5">
      <c r="K4576" s="10"/>
      <c r="T4576" s="1"/>
    </row>
    <row r="4577" spans="11:20" ht="13.5">
      <c r="K4577" s="10"/>
      <c r="T4577" s="1"/>
    </row>
    <row r="4578" spans="11:20" ht="13.5">
      <c r="K4578" s="10"/>
      <c r="T4578" s="1"/>
    </row>
    <row r="4579" spans="11:20" ht="13.5">
      <c r="K4579" s="10"/>
      <c r="T4579" s="1"/>
    </row>
    <row r="4580" spans="11:20" ht="13.5">
      <c r="K4580" s="10"/>
      <c r="T4580" s="1"/>
    </row>
    <row r="4581" spans="11:20" ht="13.5">
      <c r="K4581" s="10"/>
      <c r="T4581" s="1"/>
    </row>
    <row r="4582" spans="11:20" ht="13.5">
      <c r="K4582" s="10"/>
      <c r="T4582" s="1"/>
    </row>
    <row r="4583" spans="11:20" ht="13.5">
      <c r="K4583" s="10"/>
      <c r="T4583" s="1"/>
    </row>
    <row r="4584" spans="11:20" ht="13.5">
      <c r="K4584" s="10"/>
      <c r="T4584" s="1"/>
    </row>
    <row r="4585" spans="11:20" ht="13.5">
      <c r="K4585" s="10"/>
      <c r="T4585" s="1"/>
    </row>
    <row r="4586" spans="11:20" ht="13.5">
      <c r="K4586" s="10"/>
      <c r="T4586" s="1"/>
    </row>
    <row r="4587" spans="11:20" ht="13.5">
      <c r="K4587" s="10"/>
      <c r="T4587" s="1"/>
    </row>
    <row r="4588" spans="11:20" ht="13.5">
      <c r="K4588" s="10"/>
      <c r="T4588" s="1"/>
    </row>
    <row r="4589" spans="11:20" ht="13.5">
      <c r="K4589" s="10"/>
      <c r="T4589" s="1"/>
    </row>
    <row r="4590" spans="11:20" ht="13.5">
      <c r="K4590" s="10"/>
      <c r="T4590" s="1"/>
    </row>
    <row r="4591" spans="11:20" ht="13.5">
      <c r="K4591" s="10"/>
      <c r="T4591" s="1"/>
    </row>
    <row r="4592" spans="11:20" ht="13.5">
      <c r="K4592" s="10"/>
      <c r="T4592" s="1"/>
    </row>
    <row r="4593" spans="11:20" ht="13.5">
      <c r="K4593" s="10"/>
      <c r="T4593" s="1"/>
    </row>
    <row r="4594" spans="11:20" ht="13.5">
      <c r="K4594" s="10"/>
      <c r="T4594" s="1"/>
    </row>
    <row r="4595" spans="11:20" ht="13.5">
      <c r="K4595" s="10"/>
      <c r="T4595" s="1"/>
    </row>
    <row r="4596" spans="11:20" ht="13.5">
      <c r="K4596" s="10"/>
      <c r="T4596" s="1"/>
    </row>
    <row r="4597" spans="11:20" ht="13.5">
      <c r="K4597" s="10"/>
      <c r="T4597" s="1"/>
    </row>
    <row r="4598" spans="11:20" ht="13.5">
      <c r="K4598" s="10"/>
      <c r="T4598" s="1"/>
    </row>
    <row r="4599" spans="11:20" ht="13.5">
      <c r="K4599" s="10"/>
      <c r="T4599" s="1"/>
    </row>
    <row r="4600" spans="11:20" ht="13.5">
      <c r="K4600" s="10"/>
      <c r="T4600" s="1"/>
    </row>
    <row r="4601" spans="11:20" ht="13.5">
      <c r="K4601" s="10"/>
      <c r="T4601" s="1"/>
    </row>
    <row r="4602" spans="11:20" ht="13.5">
      <c r="K4602" s="10"/>
      <c r="T4602" s="1"/>
    </row>
    <row r="4603" spans="11:20" ht="13.5">
      <c r="K4603" s="10"/>
      <c r="T4603" s="1"/>
    </row>
    <row r="4604" spans="11:20" ht="13.5">
      <c r="K4604" s="10"/>
      <c r="T4604" s="1"/>
    </row>
    <row r="4605" spans="11:20" ht="13.5">
      <c r="K4605" s="10"/>
      <c r="T4605" s="1"/>
    </row>
    <row r="4606" spans="11:20" ht="13.5">
      <c r="K4606" s="10"/>
      <c r="T4606" s="1"/>
    </row>
    <row r="4607" spans="11:20" ht="13.5">
      <c r="K4607" s="10"/>
      <c r="T4607" s="1"/>
    </row>
    <row r="4608" spans="11:20" ht="13.5">
      <c r="K4608" s="10"/>
      <c r="T4608" s="1"/>
    </row>
    <row r="4609" spans="11:20" ht="13.5">
      <c r="K4609" s="10"/>
      <c r="T4609" s="1"/>
    </row>
    <row r="4610" spans="11:20" ht="13.5">
      <c r="K4610" s="10"/>
      <c r="T4610" s="1"/>
    </row>
    <row r="4611" spans="11:20" ht="13.5">
      <c r="K4611" s="10"/>
      <c r="T4611" s="1"/>
    </row>
    <row r="4612" spans="11:20" ht="13.5">
      <c r="K4612" s="10"/>
      <c r="T4612" s="1"/>
    </row>
    <row r="4613" spans="11:20" ht="13.5">
      <c r="K4613" s="10"/>
      <c r="T4613" s="1"/>
    </row>
    <row r="4614" spans="11:20" ht="13.5">
      <c r="K4614" s="10"/>
      <c r="T4614" s="1"/>
    </row>
    <row r="4615" spans="11:20" ht="13.5">
      <c r="K4615" s="10"/>
      <c r="T4615" s="1"/>
    </row>
    <row r="4616" spans="11:20" ht="13.5">
      <c r="K4616" s="10"/>
      <c r="T4616" s="1"/>
    </row>
    <row r="4617" spans="11:20" ht="13.5">
      <c r="K4617" s="10"/>
      <c r="T4617" s="1"/>
    </row>
    <row r="4618" spans="11:20" ht="13.5">
      <c r="K4618" s="10"/>
      <c r="T4618" s="1"/>
    </row>
    <row r="4619" spans="11:20" ht="13.5">
      <c r="K4619" s="10"/>
      <c r="T4619" s="1"/>
    </row>
    <row r="4620" spans="11:20" ht="13.5">
      <c r="K4620" s="10"/>
      <c r="T4620" s="1"/>
    </row>
    <row r="4621" spans="11:20" ht="13.5">
      <c r="K4621" s="10"/>
      <c r="T4621" s="1"/>
    </row>
    <row r="4622" spans="11:20" ht="13.5">
      <c r="K4622" s="10"/>
      <c r="T4622" s="1"/>
    </row>
    <row r="4623" spans="11:20" ht="13.5">
      <c r="K4623" s="10"/>
      <c r="T4623" s="1"/>
    </row>
    <row r="4624" spans="11:20" ht="13.5">
      <c r="K4624" s="10"/>
      <c r="T4624" s="1"/>
    </row>
    <row r="4625" spans="11:20" ht="13.5">
      <c r="K4625" s="10"/>
      <c r="T4625" s="1"/>
    </row>
    <row r="4626" spans="11:20" ht="13.5">
      <c r="K4626" s="10"/>
      <c r="T4626" s="1"/>
    </row>
    <row r="4627" spans="11:20" ht="13.5">
      <c r="K4627" s="10"/>
      <c r="T4627" s="1"/>
    </row>
    <row r="4628" spans="11:20" ht="13.5">
      <c r="K4628" s="10"/>
      <c r="T4628" s="1"/>
    </row>
    <row r="4629" spans="11:20" ht="13.5">
      <c r="K4629" s="10"/>
      <c r="T4629" s="1"/>
    </row>
    <row r="4630" spans="11:20" ht="13.5">
      <c r="K4630" s="10"/>
      <c r="T4630" s="1"/>
    </row>
    <row r="4631" spans="11:20" ht="13.5">
      <c r="K4631" s="10"/>
      <c r="T4631" s="1"/>
    </row>
    <row r="4632" spans="11:20" ht="13.5">
      <c r="K4632" s="10"/>
      <c r="T4632" s="1"/>
    </row>
    <row r="4633" spans="11:20" ht="13.5">
      <c r="K4633" s="10"/>
      <c r="T4633" s="1"/>
    </row>
    <row r="4634" spans="11:20" ht="13.5">
      <c r="K4634" s="10"/>
      <c r="T4634" s="1"/>
    </row>
    <row r="4635" spans="11:20" ht="13.5">
      <c r="K4635" s="10"/>
      <c r="T4635" s="1"/>
    </row>
    <row r="4636" spans="11:20" ht="13.5">
      <c r="K4636" s="10"/>
      <c r="T4636" s="1"/>
    </row>
    <row r="4637" spans="11:20" ht="13.5">
      <c r="K4637" s="10"/>
      <c r="T4637" s="1"/>
    </row>
    <row r="4638" spans="11:20" ht="13.5">
      <c r="K4638" s="10"/>
      <c r="T4638" s="1"/>
    </row>
    <row r="4639" spans="11:20" ht="13.5">
      <c r="K4639" s="10"/>
      <c r="T4639" s="1"/>
    </row>
    <row r="4640" spans="11:20" ht="13.5">
      <c r="K4640" s="10"/>
      <c r="T4640" s="1"/>
    </row>
    <row r="4641" spans="11:20" ht="13.5">
      <c r="K4641" s="10"/>
      <c r="T4641" s="1"/>
    </row>
    <row r="4642" spans="11:20" ht="13.5">
      <c r="K4642" s="10"/>
      <c r="T4642" s="1"/>
    </row>
    <row r="4643" spans="11:20" ht="13.5">
      <c r="K4643" s="10"/>
      <c r="T4643" s="1"/>
    </row>
    <row r="4644" spans="11:20" ht="13.5">
      <c r="K4644" s="10"/>
      <c r="T4644" s="1"/>
    </row>
    <row r="4645" spans="11:20" ht="13.5">
      <c r="K4645" s="10"/>
      <c r="T4645" s="1"/>
    </row>
    <row r="4646" spans="11:20" ht="13.5">
      <c r="K4646" s="10"/>
      <c r="T4646" s="1"/>
    </row>
    <row r="4647" spans="11:20" ht="13.5">
      <c r="K4647" s="10"/>
      <c r="T4647" s="1"/>
    </row>
    <row r="4648" spans="11:20" ht="13.5">
      <c r="K4648" s="10"/>
      <c r="T4648" s="1"/>
    </row>
    <row r="4649" spans="11:20" ht="13.5">
      <c r="K4649" s="10"/>
      <c r="T4649" s="1"/>
    </row>
    <row r="4650" spans="11:20" ht="13.5">
      <c r="K4650" s="10"/>
      <c r="T4650" s="1"/>
    </row>
    <row r="4651" spans="11:20" ht="13.5">
      <c r="K4651" s="10"/>
      <c r="T4651" s="1"/>
    </row>
    <row r="4652" spans="11:20" ht="13.5">
      <c r="K4652" s="10"/>
      <c r="T4652" s="1"/>
    </row>
    <row r="4653" spans="11:20" ht="13.5">
      <c r="K4653" s="10"/>
      <c r="T4653" s="1"/>
    </row>
    <row r="4654" spans="11:20" ht="13.5">
      <c r="K4654" s="10"/>
      <c r="T4654" s="1"/>
    </row>
    <row r="4655" spans="11:20" ht="13.5">
      <c r="K4655" s="10"/>
      <c r="T4655" s="1"/>
    </row>
    <row r="4656" spans="11:20" ht="13.5">
      <c r="K4656" s="10"/>
      <c r="T4656" s="1"/>
    </row>
    <row r="4657" spans="11:20" ht="13.5">
      <c r="K4657" s="10"/>
      <c r="T4657" s="1"/>
    </row>
    <row r="4658" spans="11:20" ht="13.5">
      <c r="K4658" s="10"/>
      <c r="T4658" s="1"/>
    </row>
    <row r="4659" spans="11:20" ht="13.5">
      <c r="K4659" s="10"/>
      <c r="T4659" s="1"/>
    </row>
    <row r="4660" spans="11:20" ht="13.5">
      <c r="K4660" s="10"/>
      <c r="T4660" s="1"/>
    </row>
    <row r="4661" spans="11:20" ht="13.5">
      <c r="K4661" s="10"/>
      <c r="T4661" s="1"/>
    </row>
    <row r="4662" spans="11:20" ht="13.5">
      <c r="K4662" s="10"/>
      <c r="T4662" s="1"/>
    </row>
    <row r="4663" spans="11:20" ht="13.5">
      <c r="K4663" s="10"/>
      <c r="T4663" s="1"/>
    </row>
    <row r="4664" spans="11:20" ht="13.5">
      <c r="K4664" s="10"/>
      <c r="T4664" s="1"/>
    </row>
    <row r="4665" spans="11:20" ht="13.5">
      <c r="K4665" s="10"/>
      <c r="T4665" s="1"/>
    </row>
    <row r="4666" spans="11:20" ht="13.5">
      <c r="K4666" s="10"/>
      <c r="T4666" s="1"/>
    </row>
    <row r="4667" spans="11:20" ht="13.5">
      <c r="K4667" s="10"/>
      <c r="T4667" s="1"/>
    </row>
    <row r="4668" spans="11:20" ht="13.5">
      <c r="K4668" s="10"/>
      <c r="T4668" s="1"/>
    </row>
    <row r="4669" spans="11:20" ht="13.5">
      <c r="K4669" s="10"/>
      <c r="T4669" s="1"/>
    </row>
    <row r="4670" spans="11:20" ht="13.5">
      <c r="K4670" s="10"/>
      <c r="T4670" s="1"/>
    </row>
    <row r="4671" spans="11:20" ht="13.5">
      <c r="K4671" s="10"/>
      <c r="T4671" s="1"/>
    </row>
    <row r="4672" spans="11:20" ht="13.5">
      <c r="K4672" s="10"/>
      <c r="T4672" s="1"/>
    </row>
    <row r="4673" spans="11:20" ht="13.5">
      <c r="K4673" s="10"/>
      <c r="T4673" s="1"/>
    </row>
    <row r="4674" spans="11:20" ht="13.5">
      <c r="K4674" s="10"/>
      <c r="T4674" s="1"/>
    </row>
    <row r="4675" spans="11:20" ht="13.5">
      <c r="K4675" s="10"/>
      <c r="T4675" s="1"/>
    </row>
    <row r="4676" spans="11:20" ht="13.5">
      <c r="K4676" s="10"/>
      <c r="T4676" s="1"/>
    </row>
    <row r="4677" spans="11:20" ht="13.5">
      <c r="K4677" s="10"/>
      <c r="T4677" s="1"/>
    </row>
    <row r="4678" spans="11:20" ht="13.5">
      <c r="K4678" s="10"/>
      <c r="T4678" s="1"/>
    </row>
    <row r="4679" spans="11:20" ht="13.5">
      <c r="K4679" s="10"/>
      <c r="T4679" s="1"/>
    </row>
    <row r="4680" spans="11:20" ht="13.5">
      <c r="K4680" s="10"/>
      <c r="T4680" s="1"/>
    </row>
    <row r="4681" spans="11:20" ht="13.5">
      <c r="K4681" s="10"/>
      <c r="T4681" s="1"/>
    </row>
    <row r="4682" spans="11:20" ht="13.5">
      <c r="K4682" s="10"/>
      <c r="T4682" s="1"/>
    </row>
    <row r="4683" spans="11:20" ht="13.5">
      <c r="K4683" s="10"/>
      <c r="T4683" s="1"/>
    </row>
    <row r="4684" spans="11:20" ht="13.5">
      <c r="K4684" s="10"/>
      <c r="T4684" s="1"/>
    </row>
    <row r="4685" spans="11:20" ht="13.5">
      <c r="K4685" s="10"/>
      <c r="T4685" s="1"/>
    </row>
    <row r="4686" spans="11:20" ht="13.5">
      <c r="K4686" s="10"/>
      <c r="T4686" s="1"/>
    </row>
    <row r="4687" spans="11:20" ht="13.5">
      <c r="K4687" s="10"/>
      <c r="T4687" s="1"/>
    </row>
    <row r="4688" spans="11:20" ht="13.5">
      <c r="K4688" s="10"/>
      <c r="T4688" s="1"/>
    </row>
    <row r="4689" spans="11:20" ht="13.5">
      <c r="K4689" s="10"/>
      <c r="T4689" s="1"/>
    </row>
    <row r="4690" spans="11:20" ht="13.5">
      <c r="K4690" s="10"/>
      <c r="T4690" s="1"/>
    </row>
    <row r="4691" spans="11:20" ht="13.5">
      <c r="K4691" s="10"/>
      <c r="T4691" s="1"/>
    </row>
    <row r="4692" spans="11:20" ht="13.5">
      <c r="K4692" s="10"/>
      <c r="T4692" s="1"/>
    </row>
    <row r="4693" spans="11:20" ht="13.5">
      <c r="K4693" s="10"/>
      <c r="T4693" s="1"/>
    </row>
    <row r="4694" spans="11:20" ht="13.5">
      <c r="K4694" s="10"/>
      <c r="T4694" s="1"/>
    </row>
    <row r="4695" spans="11:20" ht="13.5">
      <c r="K4695" s="10"/>
      <c r="T4695" s="1"/>
    </row>
    <row r="4696" spans="11:20" ht="13.5">
      <c r="K4696" s="10"/>
      <c r="T4696" s="1"/>
    </row>
    <row r="4697" spans="11:20" ht="13.5">
      <c r="K4697" s="10"/>
      <c r="T4697" s="1"/>
    </row>
    <row r="4698" spans="11:20" ht="13.5">
      <c r="K4698" s="10"/>
      <c r="T4698" s="1"/>
    </row>
    <row r="4699" spans="11:20" ht="13.5">
      <c r="K4699" s="10"/>
      <c r="T4699" s="1"/>
    </row>
    <row r="4700" spans="11:20" ht="13.5">
      <c r="K4700" s="10"/>
      <c r="T4700" s="1"/>
    </row>
    <row r="4701" spans="11:20" ht="13.5">
      <c r="K4701" s="10"/>
      <c r="T4701" s="1"/>
    </row>
    <row r="4702" spans="11:20" ht="13.5">
      <c r="K4702" s="10"/>
      <c r="T4702" s="1"/>
    </row>
    <row r="4703" spans="11:20" ht="13.5">
      <c r="K4703" s="10"/>
      <c r="T4703" s="1"/>
    </row>
    <row r="4704" spans="11:20" ht="13.5">
      <c r="K4704" s="10"/>
      <c r="T4704" s="1"/>
    </row>
    <row r="4705" spans="11:20" ht="13.5">
      <c r="K4705" s="10"/>
      <c r="T4705" s="1"/>
    </row>
    <row r="4706" spans="11:20" ht="13.5">
      <c r="K4706" s="10"/>
      <c r="T4706" s="1"/>
    </row>
    <row r="4707" spans="11:20" ht="13.5">
      <c r="K4707" s="10"/>
      <c r="T4707" s="1"/>
    </row>
    <row r="4708" spans="11:20" ht="13.5">
      <c r="K4708" s="10"/>
      <c r="T4708" s="1"/>
    </row>
    <row r="4709" spans="11:20" ht="13.5">
      <c r="K4709" s="10"/>
      <c r="T4709" s="1"/>
    </row>
    <row r="4710" spans="11:20" ht="13.5">
      <c r="K4710" s="10"/>
      <c r="T4710" s="1"/>
    </row>
    <row r="4711" spans="11:20" ht="13.5">
      <c r="K4711" s="10"/>
      <c r="T4711" s="1"/>
    </row>
    <row r="4712" spans="11:20" ht="13.5">
      <c r="K4712" s="10"/>
      <c r="T4712" s="1"/>
    </row>
    <row r="4713" spans="11:20" ht="13.5">
      <c r="K4713" s="10"/>
      <c r="T4713" s="1"/>
    </row>
    <row r="4714" spans="11:20" ht="13.5">
      <c r="K4714" s="10"/>
      <c r="T4714" s="1"/>
    </row>
    <row r="4715" spans="11:20" ht="13.5">
      <c r="K4715" s="10"/>
      <c r="T4715" s="1"/>
    </row>
    <row r="4716" spans="11:20" ht="13.5">
      <c r="K4716" s="10"/>
      <c r="T4716" s="1"/>
    </row>
    <row r="4717" spans="11:20" ht="13.5">
      <c r="K4717" s="10"/>
      <c r="T4717" s="1"/>
    </row>
    <row r="4718" spans="11:20" ht="13.5">
      <c r="K4718" s="10"/>
      <c r="T4718" s="1"/>
    </row>
    <row r="4719" spans="11:20" ht="13.5">
      <c r="K4719" s="10"/>
      <c r="T4719" s="1"/>
    </row>
    <row r="4720" spans="11:20" ht="13.5">
      <c r="K4720" s="10"/>
      <c r="T4720" s="1"/>
    </row>
    <row r="4721" spans="11:20" ht="13.5">
      <c r="K4721" s="10"/>
      <c r="T4721" s="1"/>
    </row>
    <row r="4722" spans="11:20" ht="13.5">
      <c r="K4722" s="10"/>
      <c r="T4722" s="1"/>
    </row>
    <row r="4723" spans="11:20" ht="13.5">
      <c r="K4723" s="10"/>
      <c r="T4723" s="1"/>
    </row>
    <row r="4724" spans="11:20" ht="13.5">
      <c r="K4724" s="10"/>
      <c r="T4724" s="1"/>
    </row>
    <row r="4725" spans="11:20" ht="13.5">
      <c r="K4725" s="10"/>
      <c r="T4725" s="1"/>
    </row>
    <row r="4726" spans="11:20" ht="13.5">
      <c r="K4726" s="10"/>
      <c r="T4726" s="1"/>
    </row>
    <row r="4727" spans="11:20" ht="13.5">
      <c r="K4727" s="10"/>
      <c r="T4727" s="1"/>
    </row>
    <row r="4728" spans="11:20" ht="13.5">
      <c r="K4728" s="10"/>
      <c r="T4728" s="1"/>
    </row>
    <row r="4729" spans="11:20" ht="13.5">
      <c r="K4729" s="10"/>
      <c r="T4729" s="1"/>
    </row>
    <row r="4730" spans="11:20" ht="13.5">
      <c r="K4730" s="10"/>
      <c r="T4730" s="1"/>
    </row>
    <row r="4731" spans="11:20" ht="13.5">
      <c r="K4731" s="10"/>
      <c r="T4731" s="1"/>
    </row>
    <row r="4732" spans="11:20" ht="13.5">
      <c r="K4732" s="10"/>
      <c r="T4732" s="1"/>
    </row>
    <row r="4733" spans="11:20" ht="13.5">
      <c r="K4733" s="10"/>
      <c r="T4733" s="1"/>
    </row>
    <row r="4734" spans="11:20" ht="13.5">
      <c r="K4734" s="10"/>
      <c r="T4734" s="1"/>
    </row>
    <row r="4735" spans="11:20" ht="13.5">
      <c r="K4735" s="10"/>
      <c r="T4735" s="1"/>
    </row>
    <row r="4736" spans="11:20" ht="13.5">
      <c r="K4736" s="10"/>
      <c r="T4736" s="1"/>
    </row>
    <row r="4737" spans="11:20" ht="13.5">
      <c r="K4737" s="10"/>
      <c r="T4737" s="1"/>
    </row>
    <row r="4738" spans="11:20" ht="13.5">
      <c r="K4738" s="10"/>
      <c r="T4738" s="1"/>
    </row>
    <row r="4739" spans="11:20" ht="13.5">
      <c r="K4739" s="10"/>
      <c r="T4739" s="1"/>
    </row>
    <row r="4740" spans="11:20" ht="13.5">
      <c r="K4740" s="10"/>
      <c r="T4740" s="1"/>
    </row>
    <row r="4741" spans="11:20" ht="13.5">
      <c r="K4741" s="10"/>
      <c r="T4741" s="1"/>
    </row>
    <row r="4742" spans="11:20" ht="13.5">
      <c r="K4742" s="10"/>
      <c r="T4742" s="1"/>
    </row>
    <row r="4743" spans="11:20" ht="13.5">
      <c r="K4743" s="10"/>
      <c r="T4743" s="1"/>
    </row>
    <row r="4744" spans="11:20" ht="13.5">
      <c r="K4744" s="10"/>
      <c r="T4744" s="1"/>
    </row>
    <row r="4745" spans="11:20" ht="13.5">
      <c r="K4745" s="10"/>
      <c r="T4745" s="1"/>
    </row>
    <row r="4746" spans="11:20" ht="13.5">
      <c r="K4746" s="10"/>
      <c r="T4746" s="1"/>
    </row>
    <row r="4747" spans="11:20" ht="13.5">
      <c r="K4747" s="10"/>
      <c r="T4747" s="1"/>
    </row>
    <row r="4748" spans="11:20" ht="13.5">
      <c r="K4748" s="10"/>
      <c r="T4748" s="1"/>
    </row>
    <row r="4749" spans="11:20" ht="13.5">
      <c r="K4749" s="10"/>
      <c r="T4749" s="1"/>
    </row>
    <row r="4750" spans="11:20" ht="13.5">
      <c r="K4750" s="10"/>
      <c r="T4750" s="1"/>
    </row>
    <row r="4751" spans="11:20" ht="13.5">
      <c r="K4751" s="10"/>
      <c r="T4751" s="1"/>
    </row>
    <row r="4752" spans="11:20" ht="13.5">
      <c r="K4752" s="10"/>
      <c r="T4752" s="1"/>
    </row>
    <row r="4753" spans="11:20" ht="13.5">
      <c r="K4753" s="10"/>
      <c r="T4753" s="1"/>
    </row>
    <row r="4754" spans="11:20" ht="13.5">
      <c r="K4754" s="10"/>
      <c r="T4754" s="1"/>
    </row>
    <row r="4755" spans="11:20" ht="13.5">
      <c r="K4755" s="10"/>
      <c r="T4755" s="1"/>
    </row>
    <row r="4756" spans="11:20" ht="13.5">
      <c r="K4756" s="10"/>
      <c r="T4756" s="1"/>
    </row>
    <row r="4757" spans="11:20" ht="13.5">
      <c r="K4757" s="10"/>
      <c r="T4757" s="1"/>
    </row>
    <row r="4758" spans="11:20" ht="13.5">
      <c r="K4758" s="10"/>
      <c r="T4758" s="1"/>
    </row>
    <row r="4759" spans="11:20" ht="13.5">
      <c r="K4759" s="10"/>
      <c r="T4759" s="1"/>
    </row>
    <row r="4760" spans="11:20" ht="13.5">
      <c r="K4760" s="10"/>
      <c r="T4760" s="1"/>
    </row>
    <row r="4761" spans="11:20" ht="13.5">
      <c r="K4761" s="10"/>
      <c r="T4761" s="1"/>
    </row>
    <row r="4762" spans="11:20" ht="13.5">
      <c r="K4762" s="10"/>
      <c r="T4762" s="1"/>
    </row>
    <row r="4763" spans="11:20" ht="13.5">
      <c r="K4763" s="10"/>
      <c r="T4763" s="1"/>
    </row>
    <row r="4764" spans="11:20" ht="13.5">
      <c r="K4764" s="10"/>
      <c r="T4764" s="1"/>
    </row>
    <row r="4765" spans="11:20" ht="13.5">
      <c r="K4765" s="10"/>
      <c r="T4765" s="1"/>
    </row>
    <row r="4766" spans="11:20" ht="13.5">
      <c r="K4766" s="10"/>
      <c r="T4766" s="1"/>
    </row>
    <row r="4767" spans="11:20" ht="13.5">
      <c r="K4767" s="10"/>
      <c r="T4767" s="1"/>
    </row>
    <row r="4768" spans="11:20" ht="13.5">
      <c r="K4768" s="10"/>
      <c r="T4768" s="1"/>
    </row>
    <row r="4769" spans="11:20" ht="13.5">
      <c r="K4769" s="10"/>
      <c r="T4769" s="1"/>
    </row>
    <row r="4770" spans="11:20" ht="13.5">
      <c r="K4770" s="10"/>
      <c r="T4770" s="1"/>
    </row>
    <row r="4771" spans="11:20" ht="13.5">
      <c r="K4771" s="10"/>
      <c r="T4771" s="1"/>
    </row>
    <row r="4772" spans="11:20" ht="13.5">
      <c r="K4772" s="10"/>
      <c r="T4772" s="1"/>
    </row>
    <row r="4773" spans="11:20" ht="13.5">
      <c r="K4773" s="10"/>
      <c r="T4773" s="1"/>
    </row>
    <row r="4774" spans="11:20" ht="13.5">
      <c r="K4774" s="10"/>
      <c r="T4774" s="1"/>
    </row>
    <row r="4775" spans="11:20" ht="13.5">
      <c r="K4775" s="10"/>
      <c r="T4775" s="1"/>
    </row>
    <row r="4776" spans="11:20" ht="13.5">
      <c r="K4776" s="10"/>
      <c r="T4776" s="1"/>
    </row>
    <row r="4777" spans="11:20" ht="13.5">
      <c r="K4777" s="10"/>
      <c r="T4777" s="1"/>
    </row>
    <row r="4778" spans="11:20" ht="13.5">
      <c r="K4778" s="10"/>
      <c r="T4778" s="1"/>
    </row>
    <row r="4779" spans="11:20" ht="13.5">
      <c r="K4779" s="10"/>
      <c r="T4779" s="1"/>
    </row>
    <row r="4780" spans="11:20" ht="13.5">
      <c r="K4780" s="10"/>
      <c r="T4780" s="1"/>
    </row>
    <row r="4781" spans="11:20" ht="13.5">
      <c r="K4781" s="10"/>
      <c r="T4781" s="1"/>
    </row>
    <row r="4782" spans="11:20" ht="13.5">
      <c r="K4782" s="10"/>
      <c r="T4782" s="1"/>
    </row>
    <row r="4783" spans="11:20" ht="13.5">
      <c r="K4783" s="10"/>
      <c r="T4783" s="1"/>
    </row>
    <row r="4784" spans="11:20" ht="13.5">
      <c r="K4784" s="10"/>
      <c r="T4784" s="1"/>
    </row>
    <row r="4785" spans="11:20" ht="13.5">
      <c r="K4785" s="10"/>
      <c r="T4785" s="1"/>
    </row>
    <row r="4786" spans="11:20" ht="13.5">
      <c r="K4786" s="10"/>
      <c r="T4786" s="1"/>
    </row>
    <row r="4787" spans="11:20" ht="13.5">
      <c r="K4787" s="10"/>
      <c r="T4787" s="1"/>
    </row>
    <row r="4788" spans="11:20" ht="13.5">
      <c r="K4788" s="10"/>
      <c r="T4788" s="1"/>
    </row>
    <row r="4789" spans="11:20" ht="13.5">
      <c r="K4789" s="10"/>
      <c r="T4789" s="1"/>
    </row>
    <row r="4790" spans="11:20" ht="13.5">
      <c r="K4790" s="10"/>
      <c r="T4790" s="1"/>
    </row>
    <row r="4791" spans="11:20" ht="13.5">
      <c r="K4791" s="10"/>
      <c r="T4791" s="1"/>
    </row>
    <row r="4792" spans="11:20" ht="13.5">
      <c r="K4792" s="10"/>
      <c r="T4792" s="1"/>
    </row>
    <row r="4793" spans="11:20" ht="13.5">
      <c r="K4793" s="10"/>
      <c r="T4793" s="1"/>
    </row>
    <row r="4794" spans="11:20" ht="13.5">
      <c r="K4794" s="10"/>
      <c r="T4794" s="1"/>
    </row>
    <row r="4795" spans="11:20" ht="13.5">
      <c r="K4795" s="10"/>
      <c r="T4795" s="1"/>
    </row>
    <row r="4796" spans="11:20" ht="13.5">
      <c r="K4796" s="10"/>
      <c r="T4796" s="1"/>
    </row>
    <row r="4797" spans="11:20" ht="13.5">
      <c r="K4797" s="10"/>
      <c r="T4797" s="1"/>
    </row>
    <row r="4798" spans="11:20" ht="13.5">
      <c r="K4798" s="10"/>
      <c r="T4798" s="1"/>
    </row>
    <row r="4799" spans="11:20" ht="13.5">
      <c r="K4799" s="10"/>
      <c r="T4799" s="1"/>
    </row>
    <row r="4800" spans="11:20" ht="13.5">
      <c r="K4800" s="10"/>
      <c r="T4800" s="1"/>
    </row>
    <row r="4801" spans="11:20" ht="13.5">
      <c r="K4801" s="10"/>
      <c r="T4801" s="1"/>
    </row>
    <row r="4802" spans="11:20" ht="13.5">
      <c r="K4802" s="10"/>
      <c r="T4802" s="1"/>
    </row>
    <row r="4803" spans="11:20" ht="13.5">
      <c r="K4803" s="10"/>
      <c r="T4803" s="1"/>
    </row>
    <row r="4804" spans="11:20" ht="13.5">
      <c r="K4804" s="10"/>
      <c r="T4804" s="1"/>
    </row>
    <row r="4805" spans="11:20" ht="13.5">
      <c r="K4805" s="10"/>
      <c r="T4805" s="1"/>
    </row>
    <row r="4806" spans="11:20" ht="13.5">
      <c r="K4806" s="10"/>
      <c r="T4806" s="1"/>
    </row>
    <row r="4807" spans="11:20" ht="13.5">
      <c r="K4807" s="10"/>
      <c r="T4807" s="1"/>
    </row>
    <row r="4808" spans="11:20" ht="13.5">
      <c r="K4808" s="10"/>
      <c r="T4808" s="1"/>
    </row>
    <row r="4809" spans="11:20" ht="13.5">
      <c r="K4809" s="10"/>
      <c r="T4809" s="1"/>
    </row>
    <row r="4810" spans="11:20" ht="13.5">
      <c r="K4810" s="10"/>
      <c r="T4810" s="1"/>
    </row>
    <row r="4811" spans="11:20" ht="13.5">
      <c r="K4811" s="10"/>
      <c r="T4811" s="1"/>
    </row>
    <row r="4812" spans="11:20" ht="13.5">
      <c r="K4812" s="10"/>
      <c r="T4812" s="1"/>
    </row>
    <row r="4813" spans="11:20" ht="13.5">
      <c r="K4813" s="10"/>
      <c r="T4813" s="1"/>
    </row>
    <row r="4814" spans="11:20" ht="13.5">
      <c r="K4814" s="10"/>
      <c r="T4814" s="1"/>
    </row>
    <row r="4815" spans="11:20" ht="13.5">
      <c r="K4815" s="10"/>
      <c r="T4815" s="1"/>
    </row>
    <row r="4816" spans="11:20" ht="13.5">
      <c r="K4816" s="10"/>
      <c r="T4816" s="1"/>
    </row>
    <row r="4817" spans="11:20" ht="13.5">
      <c r="K4817" s="10"/>
      <c r="T4817" s="1"/>
    </row>
    <row r="4818" spans="11:20" ht="13.5">
      <c r="K4818" s="10"/>
      <c r="T4818" s="1"/>
    </row>
    <row r="4819" spans="11:20" ht="13.5">
      <c r="K4819" s="10"/>
      <c r="T4819" s="1"/>
    </row>
    <row r="4820" spans="11:20" ht="13.5">
      <c r="K4820" s="10"/>
      <c r="T4820" s="1"/>
    </row>
    <row r="4821" spans="11:20" ht="13.5">
      <c r="K4821" s="10"/>
      <c r="T4821" s="1"/>
    </row>
    <row r="4822" spans="11:20" ht="13.5">
      <c r="K4822" s="10"/>
      <c r="T4822" s="1"/>
    </row>
    <row r="4823" spans="11:20" ht="13.5">
      <c r="K4823" s="10"/>
      <c r="T4823" s="1"/>
    </row>
    <row r="4824" spans="11:20" ht="13.5">
      <c r="K4824" s="10"/>
      <c r="T4824" s="1"/>
    </row>
    <row r="4825" spans="11:20" ht="13.5">
      <c r="K4825" s="10"/>
      <c r="T4825" s="1"/>
    </row>
    <row r="4826" spans="11:20" ht="13.5">
      <c r="K4826" s="10"/>
      <c r="T4826" s="1"/>
    </row>
    <row r="4827" spans="11:20" ht="13.5">
      <c r="K4827" s="10"/>
      <c r="T4827" s="1"/>
    </row>
    <row r="4828" spans="11:20" ht="13.5">
      <c r="K4828" s="10"/>
      <c r="T4828" s="1"/>
    </row>
    <row r="4829" spans="11:20" ht="13.5">
      <c r="K4829" s="10"/>
      <c r="T4829" s="1"/>
    </row>
    <row r="4830" spans="11:20" ht="13.5">
      <c r="K4830" s="10"/>
      <c r="T4830" s="1"/>
    </row>
    <row r="4831" spans="11:20" ht="13.5">
      <c r="K4831" s="10"/>
      <c r="T4831" s="1"/>
    </row>
    <row r="4832" spans="11:20" ht="13.5">
      <c r="K4832" s="10"/>
      <c r="T4832" s="1"/>
    </row>
    <row r="4833" spans="11:20" ht="13.5">
      <c r="K4833" s="10"/>
      <c r="T4833" s="1"/>
    </row>
    <row r="4834" spans="11:20" ht="13.5">
      <c r="K4834" s="10"/>
      <c r="T4834" s="1"/>
    </row>
    <row r="4835" spans="11:20" ht="13.5">
      <c r="K4835" s="10"/>
      <c r="T4835" s="1"/>
    </row>
    <row r="4836" spans="11:20" ht="13.5">
      <c r="K4836" s="10"/>
      <c r="T4836" s="1"/>
    </row>
    <row r="4837" spans="11:20" ht="13.5">
      <c r="K4837" s="10"/>
      <c r="T4837" s="1"/>
    </row>
    <row r="4838" spans="11:20" ht="13.5">
      <c r="K4838" s="10"/>
      <c r="T4838" s="1"/>
    </row>
    <row r="4839" spans="11:20" ht="13.5">
      <c r="K4839" s="10"/>
      <c r="T4839" s="1"/>
    </row>
    <row r="4840" spans="11:20" ht="13.5">
      <c r="K4840" s="10"/>
      <c r="T4840" s="1"/>
    </row>
    <row r="4841" spans="11:20" ht="13.5">
      <c r="K4841" s="10"/>
      <c r="T4841" s="1"/>
    </row>
    <row r="4842" spans="11:20" ht="13.5">
      <c r="K4842" s="10"/>
      <c r="T4842" s="1"/>
    </row>
    <row r="4843" spans="11:20" ht="13.5">
      <c r="K4843" s="10"/>
      <c r="T4843" s="1"/>
    </row>
    <row r="4844" spans="11:20" ht="13.5">
      <c r="K4844" s="10"/>
      <c r="T4844" s="1"/>
    </row>
    <row r="4845" spans="11:20" ht="13.5">
      <c r="K4845" s="10"/>
      <c r="T4845" s="1"/>
    </row>
    <row r="4846" spans="11:20" ht="13.5">
      <c r="K4846" s="10"/>
      <c r="T4846" s="1"/>
    </row>
    <row r="4847" spans="11:20" ht="13.5">
      <c r="K4847" s="10"/>
      <c r="T4847" s="1"/>
    </row>
    <row r="4848" spans="11:20" ht="13.5">
      <c r="K4848" s="10"/>
      <c r="T4848" s="1"/>
    </row>
    <row r="4849" spans="11:20" ht="13.5">
      <c r="K4849" s="10"/>
      <c r="T4849" s="1"/>
    </row>
    <row r="4850" spans="11:20" ht="13.5">
      <c r="K4850" s="10"/>
      <c r="T4850" s="1"/>
    </row>
    <row r="4851" spans="11:20" ht="13.5">
      <c r="K4851" s="10"/>
      <c r="T4851" s="1"/>
    </row>
    <row r="4852" spans="11:20" ht="13.5">
      <c r="K4852" s="10"/>
      <c r="T4852" s="1"/>
    </row>
    <row r="4853" spans="11:20" ht="13.5">
      <c r="K4853" s="10"/>
      <c r="T4853" s="1"/>
    </row>
    <row r="4854" spans="11:20" ht="13.5">
      <c r="K4854" s="10"/>
      <c r="T4854" s="1"/>
    </row>
    <row r="4855" spans="11:20" ht="13.5">
      <c r="K4855" s="10"/>
      <c r="T4855" s="1"/>
    </row>
    <row r="4856" spans="11:20" ht="13.5">
      <c r="K4856" s="10"/>
      <c r="T4856" s="1"/>
    </row>
    <row r="4857" spans="11:20" ht="13.5">
      <c r="K4857" s="10"/>
      <c r="T4857" s="1"/>
    </row>
    <row r="4858" spans="11:20" ht="13.5">
      <c r="K4858" s="10"/>
      <c r="T4858" s="1"/>
    </row>
    <row r="4859" spans="11:20" ht="13.5">
      <c r="K4859" s="10"/>
      <c r="T4859" s="1"/>
    </row>
    <row r="4860" spans="11:20" ht="13.5">
      <c r="K4860" s="10"/>
      <c r="T4860" s="1"/>
    </row>
    <row r="4861" spans="11:20" ht="13.5">
      <c r="K4861" s="10"/>
      <c r="T4861" s="1"/>
    </row>
    <row r="4862" spans="11:20" ht="13.5">
      <c r="K4862" s="10"/>
      <c r="T4862" s="1"/>
    </row>
    <row r="4863" spans="11:20" ht="13.5">
      <c r="K4863" s="10"/>
      <c r="T4863" s="1"/>
    </row>
    <row r="4864" spans="11:20" ht="13.5">
      <c r="K4864" s="10"/>
      <c r="T4864" s="1"/>
    </row>
    <row r="4865" spans="11:20" ht="13.5">
      <c r="K4865" s="10"/>
      <c r="T4865" s="1"/>
    </row>
    <row r="4866" spans="11:20" ht="13.5">
      <c r="K4866" s="10"/>
      <c r="T4866" s="1"/>
    </row>
    <row r="4867" spans="11:20" ht="13.5">
      <c r="K4867" s="10"/>
      <c r="T4867" s="1"/>
    </row>
    <row r="4868" spans="11:20" ht="13.5">
      <c r="K4868" s="10"/>
      <c r="T4868" s="1"/>
    </row>
    <row r="4869" spans="11:20" ht="13.5">
      <c r="K4869" s="10"/>
      <c r="T4869" s="1"/>
    </row>
    <row r="4870" spans="11:20" ht="13.5">
      <c r="K4870" s="10"/>
      <c r="T4870" s="1"/>
    </row>
    <row r="4871" spans="11:20" ht="13.5">
      <c r="K4871" s="10"/>
      <c r="T4871" s="1"/>
    </row>
    <row r="4872" spans="11:20" ht="13.5">
      <c r="K4872" s="10"/>
      <c r="T4872" s="1"/>
    </row>
    <row r="4873" spans="11:20" ht="13.5">
      <c r="K4873" s="10"/>
      <c r="T4873" s="1"/>
    </row>
    <row r="4874" spans="11:20" ht="13.5">
      <c r="K4874" s="10"/>
      <c r="T4874" s="1"/>
    </row>
    <row r="4875" spans="11:20" ht="13.5">
      <c r="K4875" s="10"/>
      <c r="T4875" s="1"/>
    </row>
    <row r="4876" spans="11:20" ht="13.5">
      <c r="K4876" s="10"/>
      <c r="T4876" s="1"/>
    </row>
    <row r="4877" spans="11:20" ht="13.5">
      <c r="K4877" s="10"/>
      <c r="T4877" s="1"/>
    </row>
    <row r="4878" spans="11:20" ht="13.5">
      <c r="K4878" s="10"/>
      <c r="T4878" s="1"/>
    </row>
    <row r="4879" spans="11:20" ht="13.5">
      <c r="K4879" s="10"/>
      <c r="T4879" s="1"/>
    </row>
    <row r="4880" spans="11:20" ht="13.5">
      <c r="K4880" s="10"/>
      <c r="T4880" s="1"/>
    </row>
    <row r="4881" spans="11:20" ht="13.5">
      <c r="K4881" s="10"/>
      <c r="T4881" s="1"/>
    </row>
    <row r="4882" spans="11:20" ht="13.5">
      <c r="K4882" s="10"/>
      <c r="T4882" s="1"/>
    </row>
    <row r="4883" spans="11:20" ht="13.5">
      <c r="K4883" s="10"/>
      <c r="T4883" s="1"/>
    </row>
    <row r="4884" spans="11:20" ht="13.5">
      <c r="K4884" s="10"/>
      <c r="T4884" s="1"/>
    </row>
    <row r="4885" spans="11:20" ht="13.5">
      <c r="K4885" s="10"/>
      <c r="T4885" s="1"/>
    </row>
    <row r="4886" spans="11:20" ht="13.5">
      <c r="K4886" s="10"/>
      <c r="T4886" s="1"/>
    </row>
    <row r="4887" spans="11:20" ht="13.5">
      <c r="K4887" s="10"/>
      <c r="T4887" s="1"/>
    </row>
    <row r="4888" spans="11:20" ht="13.5">
      <c r="K4888" s="10"/>
      <c r="T4888" s="1"/>
    </row>
    <row r="4889" spans="11:20" ht="13.5">
      <c r="K4889" s="10"/>
      <c r="T4889" s="1"/>
    </row>
    <row r="4890" spans="11:20" ht="13.5">
      <c r="K4890" s="10"/>
      <c r="T4890" s="1"/>
    </row>
    <row r="4891" spans="11:20" ht="13.5">
      <c r="K4891" s="10"/>
      <c r="T4891" s="1"/>
    </row>
    <row r="4892" spans="11:20" ht="13.5">
      <c r="K4892" s="10"/>
      <c r="T4892" s="1"/>
    </row>
    <row r="4893" spans="11:20" ht="13.5">
      <c r="K4893" s="10"/>
      <c r="T4893" s="1"/>
    </row>
    <row r="4894" spans="11:20" ht="13.5">
      <c r="K4894" s="10"/>
      <c r="T4894" s="1"/>
    </row>
    <row r="4895" spans="11:20" ht="13.5">
      <c r="K4895" s="10"/>
      <c r="T4895" s="1"/>
    </row>
    <row r="4896" spans="11:20" ht="13.5">
      <c r="K4896" s="10"/>
      <c r="T4896" s="1"/>
    </row>
    <row r="4897" spans="11:20" ht="13.5">
      <c r="K4897" s="10"/>
      <c r="T4897" s="1"/>
    </row>
    <row r="4898" spans="11:20" ht="13.5">
      <c r="K4898" s="10"/>
      <c r="T4898" s="1"/>
    </row>
    <row r="4899" spans="11:20" ht="13.5">
      <c r="K4899" s="10"/>
      <c r="T4899" s="1"/>
    </row>
    <row r="4900" spans="11:20" ht="13.5">
      <c r="K4900" s="10"/>
      <c r="T4900" s="1"/>
    </row>
    <row r="4901" spans="11:20" ht="13.5">
      <c r="K4901" s="10"/>
      <c r="T4901" s="1"/>
    </row>
    <row r="4902" spans="11:20" ht="13.5">
      <c r="K4902" s="10"/>
      <c r="T4902" s="1"/>
    </row>
    <row r="4903" spans="11:20" ht="13.5">
      <c r="K4903" s="10"/>
      <c r="T4903" s="1"/>
    </row>
    <row r="4904" spans="11:20" ht="13.5">
      <c r="K4904" s="10"/>
      <c r="T4904" s="1"/>
    </row>
    <row r="4905" spans="11:20" ht="13.5">
      <c r="K4905" s="10"/>
      <c r="T4905" s="1"/>
    </row>
    <row r="4906" spans="11:20" ht="13.5">
      <c r="K4906" s="10"/>
      <c r="T4906" s="1"/>
    </row>
    <row r="4907" spans="11:20" ht="13.5">
      <c r="K4907" s="10"/>
      <c r="T4907" s="1"/>
    </row>
    <row r="4908" spans="11:20" ht="13.5">
      <c r="K4908" s="10"/>
      <c r="T4908" s="1"/>
    </row>
    <row r="4909" spans="11:20" ht="13.5">
      <c r="K4909" s="10"/>
      <c r="T4909" s="1"/>
    </row>
    <row r="4910" spans="11:20" ht="13.5">
      <c r="K4910" s="10"/>
      <c r="T4910" s="1"/>
    </row>
    <row r="4911" spans="11:20" ht="13.5">
      <c r="K4911" s="10"/>
      <c r="T4911" s="1"/>
    </row>
    <row r="4912" spans="11:20" ht="13.5">
      <c r="K4912" s="10"/>
      <c r="T4912" s="1"/>
    </row>
    <row r="4913" spans="11:20" ht="13.5">
      <c r="K4913" s="10"/>
      <c r="T4913" s="1"/>
    </row>
    <row r="4914" spans="11:20" ht="13.5">
      <c r="K4914" s="10"/>
      <c r="T4914" s="1"/>
    </row>
    <row r="4915" spans="11:20" ht="13.5">
      <c r="K4915" s="10"/>
      <c r="T4915" s="1"/>
    </row>
    <row r="4916" spans="11:20" ht="13.5">
      <c r="K4916" s="10"/>
      <c r="T4916" s="1"/>
    </row>
    <row r="4917" spans="11:20" ht="13.5">
      <c r="K4917" s="10"/>
      <c r="T4917" s="1"/>
    </row>
    <row r="4918" spans="11:20" ht="13.5">
      <c r="K4918" s="10"/>
      <c r="T4918" s="1"/>
    </row>
    <row r="4919" spans="11:20" ht="13.5">
      <c r="K4919" s="10"/>
      <c r="T4919" s="1"/>
    </row>
    <row r="4920" spans="11:20" ht="13.5">
      <c r="K4920" s="10"/>
      <c r="T4920" s="1"/>
    </row>
    <row r="4921" spans="11:20" ht="13.5">
      <c r="K4921" s="10"/>
      <c r="T4921" s="1"/>
    </row>
    <row r="4922" spans="11:20" ht="13.5">
      <c r="K4922" s="10"/>
      <c r="T4922" s="1"/>
    </row>
    <row r="4923" spans="11:20" ht="13.5">
      <c r="K4923" s="10"/>
      <c r="T4923" s="1"/>
    </row>
    <row r="4924" spans="11:20" ht="13.5">
      <c r="K4924" s="10"/>
      <c r="T4924" s="1"/>
    </row>
    <row r="4925" spans="11:20" ht="13.5">
      <c r="K4925" s="10"/>
      <c r="T4925" s="1"/>
    </row>
    <row r="4926" spans="11:20" ht="13.5">
      <c r="K4926" s="10"/>
      <c r="T4926" s="1"/>
    </row>
    <row r="4927" spans="11:20" ht="13.5">
      <c r="K4927" s="10"/>
      <c r="T4927" s="1"/>
    </row>
    <row r="4928" spans="11:20" ht="13.5">
      <c r="K4928" s="10"/>
      <c r="T4928" s="1"/>
    </row>
    <row r="4929" spans="11:20" ht="13.5">
      <c r="K4929" s="10"/>
      <c r="T4929" s="1"/>
    </row>
    <row r="4930" spans="11:20" ht="13.5">
      <c r="K4930" s="10"/>
      <c r="T4930" s="1"/>
    </row>
    <row r="4931" spans="11:20" ht="13.5">
      <c r="K4931" s="10"/>
      <c r="T4931" s="1"/>
    </row>
    <row r="4932" spans="11:20" ht="13.5">
      <c r="K4932" s="10"/>
      <c r="T4932" s="1"/>
    </row>
    <row r="4933" spans="11:20" ht="13.5">
      <c r="K4933" s="10"/>
      <c r="T4933" s="1"/>
    </row>
    <row r="4934" spans="11:20" ht="13.5">
      <c r="K4934" s="10"/>
      <c r="T4934" s="1"/>
    </row>
    <row r="4935" spans="11:20" ht="13.5">
      <c r="K4935" s="10"/>
      <c r="T4935" s="1"/>
    </row>
    <row r="4936" spans="11:20" ht="13.5">
      <c r="K4936" s="10"/>
      <c r="T4936" s="1"/>
    </row>
    <row r="4937" spans="11:20" ht="13.5">
      <c r="K4937" s="10"/>
      <c r="T4937" s="1"/>
    </row>
    <row r="4938" spans="11:20" ht="13.5">
      <c r="K4938" s="10"/>
      <c r="T4938" s="1"/>
    </row>
    <row r="4939" spans="11:20" ht="13.5">
      <c r="K4939" s="10"/>
      <c r="T4939" s="1"/>
    </row>
    <row r="4940" spans="11:20" ht="13.5">
      <c r="K4940" s="10"/>
      <c r="T4940" s="1"/>
    </row>
    <row r="4941" spans="11:20" ht="13.5">
      <c r="K4941" s="10"/>
      <c r="T4941" s="1"/>
    </row>
    <row r="4942" spans="11:20" ht="13.5">
      <c r="K4942" s="10"/>
      <c r="T4942" s="1"/>
    </row>
    <row r="4943" spans="11:20" ht="13.5">
      <c r="K4943" s="10"/>
      <c r="T4943" s="1"/>
    </row>
    <row r="4944" spans="11:20" ht="13.5">
      <c r="K4944" s="10"/>
      <c r="T4944" s="1"/>
    </row>
    <row r="4945" spans="11:20" ht="13.5">
      <c r="K4945" s="10"/>
      <c r="T4945" s="1"/>
    </row>
    <row r="4946" spans="11:20" ht="13.5">
      <c r="K4946" s="10"/>
      <c r="T4946" s="1"/>
    </row>
    <row r="4947" spans="11:20" ht="13.5">
      <c r="K4947" s="10"/>
      <c r="T4947" s="1"/>
    </row>
    <row r="4948" spans="11:20" ht="13.5">
      <c r="K4948" s="10"/>
      <c r="T4948" s="1"/>
    </row>
    <row r="4949" spans="11:20" ht="13.5">
      <c r="K4949" s="10"/>
      <c r="T4949" s="1"/>
    </row>
    <row r="4950" spans="11:20" ht="13.5">
      <c r="K4950" s="10"/>
      <c r="T4950" s="1"/>
    </row>
    <row r="4951" spans="11:20" ht="13.5">
      <c r="K4951" s="10"/>
      <c r="T4951" s="1"/>
    </row>
    <row r="4952" spans="11:20" ht="13.5">
      <c r="K4952" s="10"/>
      <c r="T4952" s="1"/>
    </row>
    <row r="4953" spans="11:20" ht="13.5">
      <c r="K4953" s="10"/>
      <c r="T4953" s="1"/>
    </row>
    <row r="4954" spans="11:20" ht="13.5">
      <c r="K4954" s="10"/>
      <c r="T4954" s="1"/>
    </row>
    <row r="4955" spans="11:20" ht="13.5">
      <c r="K4955" s="10"/>
      <c r="T4955" s="1"/>
    </row>
    <row r="4956" spans="11:20" ht="13.5">
      <c r="K4956" s="10"/>
      <c r="T4956" s="1"/>
    </row>
    <row r="4957" spans="11:20" ht="13.5">
      <c r="K4957" s="10"/>
      <c r="T4957" s="1"/>
    </row>
    <row r="4958" spans="11:20" ht="13.5">
      <c r="K4958" s="10"/>
      <c r="T4958" s="1"/>
    </row>
    <row r="4959" spans="11:20" ht="13.5">
      <c r="K4959" s="10"/>
      <c r="T4959" s="1"/>
    </row>
    <row r="4960" spans="11:20" ht="13.5">
      <c r="K4960" s="10"/>
      <c r="T4960" s="1"/>
    </row>
    <row r="4961" spans="11:20" ht="13.5">
      <c r="K4961" s="10"/>
      <c r="T4961" s="1"/>
    </row>
    <row r="4962" spans="11:20" ht="13.5">
      <c r="K4962" s="10"/>
      <c r="T4962" s="1"/>
    </row>
    <row r="4963" spans="11:20" ht="13.5">
      <c r="K4963" s="10"/>
      <c r="T4963" s="1"/>
    </row>
    <row r="4964" spans="11:20" ht="13.5">
      <c r="K4964" s="10"/>
      <c r="T4964" s="1"/>
    </row>
    <row r="4965" spans="11:20" ht="13.5">
      <c r="K4965" s="10"/>
      <c r="T4965" s="1"/>
    </row>
    <row r="4966" spans="11:20" ht="13.5">
      <c r="K4966" s="10"/>
      <c r="T4966" s="1"/>
    </row>
    <row r="4967" spans="11:20" ht="13.5">
      <c r="K4967" s="10"/>
      <c r="T4967" s="1"/>
    </row>
    <row r="4968" spans="11:20" ht="13.5">
      <c r="K4968" s="10"/>
      <c r="T4968" s="1"/>
    </row>
    <row r="4969" spans="11:20" ht="13.5">
      <c r="K4969" s="10"/>
      <c r="T4969" s="1"/>
    </row>
    <row r="4970" spans="11:20" ht="13.5">
      <c r="K4970" s="10"/>
      <c r="T4970" s="1"/>
    </row>
    <row r="4971" spans="11:20" ht="13.5">
      <c r="K4971" s="10"/>
      <c r="T4971" s="1"/>
    </row>
    <row r="4972" spans="11:20" ht="13.5">
      <c r="K4972" s="10"/>
      <c r="T4972" s="1"/>
    </row>
    <row r="4973" spans="11:20" ht="13.5">
      <c r="K4973" s="10"/>
      <c r="T4973" s="1"/>
    </row>
    <row r="4974" spans="11:20" ht="13.5">
      <c r="K4974" s="10"/>
      <c r="T4974" s="1"/>
    </row>
    <row r="4975" spans="11:20" ht="13.5">
      <c r="K4975" s="10"/>
      <c r="T4975" s="1"/>
    </row>
    <row r="4976" spans="11:20" ht="13.5">
      <c r="K4976" s="10"/>
      <c r="T4976" s="1"/>
    </row>
    <row r="4977" spans="11:20" ht="13.5">
      <c r="K4977" s="10"/>
      <c r="T4977" s="1"/>
    </row>
    <row r="4978" spans="11:20" ht="13.5">
      <c r="K4978" s="10"/>
      <c r="T4978" s="1"/>
    </row>
    <row r="4979" spans="11:20" ht="13.5">
      <c r="K4979" s="10"/>
      <c r="T4979" s="1"/>
    </row>
    <row r="4980" spans="11:20" ht="13.5">
      <c r="K4980" s="10"/>
      <c r="T4980" s="1"/>
    </row>
    <row r="4981" spans="11:20" ht="13.5">
      <c r="K4981" s="10"/>
      <c r="T4981" s="1"/>
    </row>
    <row r="4982" spans="11:20" ht="13.5">
      <c r="K4982" s="10"/>
      <c r="T4982" s="1"/>
    </row>
    <row r="4983" spans="11:20" ht="13.5">
      <c r="K4983" s="10"/>
      <c r="T4983" s="1"/>
    </row>
    <row r="4984" spans="11:20" ht="13.5">
      <c r="K4984" s="10"/>
      <c r="T4984" s="1"/>
    </row>
    <row r="4985" spans="11:20" ht="13.5">
      <c r="K4985" s="10"/>
      <c r="T4985" s="1"/>
    </row>
    <row r="4986" spans="11:20" ht="13.5">
      <c r="K4986" s="10"/>
      <c r="T4986" s="1"/>
    </row>
    <row r="4987" spans="11:20" ht="13.5">
      <c r="K4987" s="10"/>
      <c r="T4987" s="1"/>
    </row>
    <row r="4988" spans="11:20" ht="13.5">
      <c r="K4988" s="10"/>
      <c r="T4988" s="1"/>
    </row>
    <row r="4989" spans="11:20" ht="13.5">
      <c r="K4989" s="10"/>
      <c r="T4989" s="1"/>
    </row>
    <row r="4990" spans="11:20" ht="13.5">
      <c r="K4990" s="10"/>
      <c r="T4990" s="1"/>
    </row>
    <row r="4991" spans="11:20" ht="13.5">
      <c r="K4991" s="10"/>
      <c r="T4991" s="1"/>
    </row>
    <row r="4992" spans="11:20" ht="13.5">
      <c r="K4992" s="10"/>
      <c r="T4992" s="1"/>
    </row>
    <row r="4993" spans="11:20" ht="13.5">
      <c r="K4993" s="10"/>
      <c r="T4993" s="1"/>
    </row>
    <row r="4994" spans="11:20" ht="13.5">
      <c r="K4994" s="10"/>
      <c r="T4994" s="1"/>
    </row>
    <row r="4995" spans="11:20" ht="13.5">
      <c r="K4995" s="10"/>
      <c r="T4995" s="1"/>
    </row>
    <row r="4996" spans="11:20" ht="13.5">
      <c r="K4996" s="10"/>
      <c r="T4996" s="1"/>
    </row>
    <row r="4997" spans="11:20" ht="13.5">
      <c r="K4997" s="10"/>
      <c r="T4997" s="1"/>
    </row>
    <row r="4998" spans="11:20" ht="13.5">
      <c r="K4998" s="10"/>
      <c r="T4998" s="1"/>
    </row>
    <row r="4999" spans="11:20" ht="13.5">
      <c r="K4999" s="10"/>
      <c r="T4999" s="1"/>
    </row>
    <row r="5000" spans="11:20" ht="13.5">
      <c r="K5000" s="10"/>
      <c r="T5000" s="1"/>
    </row>
    <row r="5001" spans="11:20" ht="13.5">
      <c r="K5001" s="10"/>
      <c r="T5001" s="1"/>
    </row>
    <row r="5002" spans="11:20" ht="13.5">
      <c r="K5002" s="10"/>
      <c r="T5002" s="1"/>
    </row>
    <row r="5003" spans="11:20" ht="13.5">
      <c r="K5003" s="10"/>
      <c r="T5003" s="1"/>
    </row>
    <row r="5004" spans="11:20" ht="13.5">
      <c r="K5004" s="10"/>
      <c r="T5004" s="1"/>
    </row>
    <row r="5005" spans="11:20" ht="13.5">
      <c r="K5005" s="10"/>
      <c r="T5005" s="1"/>
    </row>
    <row r="5006" spans="11:20" ht="13.5">
      <c r="K5006" s="10"/>
      <c r="T5006" s="1"/>
    </row>
    <row r="5007" spans="11:20" ht="13.5">
      <c r="K5007" s="10"/>
      <c r="T5007" s="1"/>
    </row>
    <row r="5008" spans="11:20" ht="13.5">
      <c r="K5008" s="10"/>
      <c r="T5008" s="1"/>
    </row>
    <row r="5009" spans="11:20" ht="13.5">
      <c r="K5009" s="10"/>
      <c r="T5009" s="1"/>
    </row>
    <row r="5010" spans="11:20" ht="13.5">
      <c r="K5010" s="10"/>
      <c r="T5010" s="1"/>
    </row>
    <row r="5011" spans="11:20" ht="13.5">
      <c r="K5011" s="10"/>
      <c r="T5011" s="1"/>
    </row>
    <row r="5012" spans="11:20" ht="13.5">
      <c r="K5012" s="10"/>
      <c r="T5012" s="1"/>
    </row>
    <row r="5013" spans="11:20" ht="13.5">
      <c r="K5013" s="10"/>
      <c r="T5013" s="1"/>
    </row>
    <row r="5014" spans="11:20" ht="13.5">
      <c r="K5014" s="10"/>
      <c r="T5014" s="1"/>
    </row>
    <row r="5015" spans="11:20" ht="13.5">
      <c r="K5015" s="10"/>
      <c r="T5015" s="1"/>
    </row>
    <row r="5016" spans="11:20" ht="13.5">
      <c r="K5016" s="10"/>
      <c r="T5016" s="1"/>
    </row>
    <row r="5017" spans="11:20" ht="13.5">
      <c r="K5017" s="10"/>
      <c r="T5017" s="1"/>
    </row>
    <row r="5018" spans="11:20" ht="13.5">
      <c r="K5018" s="10"/>
      <c r="T5018" s="1"/>
    </row>
    <row r="5019" spans="11:20" ht="13.5">
      <c r="K5019" s="10"/>
      <c r="T5019" s="1"/>
    </row>
    <row r="5020" spans="11:20" ht="13.5">
      <c r="K5020" s="10"/>
      <c r="T5020" s="1"/>
    </row>
    <row r="5021" spans="11:20" ht="13.5">
      <c r="K5021" s="10"/>
      <c r="T5021" s="1"/>
    </row>
    <row r="5022" spans="11:20" ht="13.5">
      <c r="K5022" s="10"/>
      <c r="T5022" s="1"/>
    </row>
    <row r="5023" spans="11:20" ht="13.5">
      <c r="K5023" s="10"/>
      <c r="T5023" s="1"/>
    </row>
    <row r="5024" spans="11:20" ht="13.5">
      <c r="K5024" s="10"/>
      <c r="T5024" s="1"/>
    </row>
    <row r="5025" spans="11:20" ht="13.5">
      <c r="K5025" s="10"/>
      <c r="T5025" s="1"/>
    </row>
    <row r="5026" spans="11:20" ht="13.5">
      <c r="K5026" s="10"/>
      <c r="T5026" s="1"/>
    </row>
    <row r="5027" spans="11:20" ht="13.5">
      <c r="K5027" s="10"/>
      <c r="T5027" s="1"/>
    </row>
    <row r="5028" spans="11:20" ht="13.5">
      <c r="K5028" s="10"/>
      <c r="T5028" s="1"/>
    </row>
    <row r="5029" spans="11:20" ht="13.5">
      <c r="K5029" s="10"/>
      <c r="T5029" s="1"/>
    </row>
    <row r="5030" spans="11:20" ht="13.5">
      <c r="K5030" s="10"/>
      <c r="T5030" s="1"/>
    </row>
    <row r="5031" spans="11:20" ht="13.5">
      <c r="K5031" s="10"/>
      <c r="T5031" s="1"/>
    </row>
    <row r="5032" spans="11:20" ht="13.5">
      <c r="K5032" s="10"/>
      <c r="T5032" s="1"/>
    </row>
    <row r="5033" spans="11:20" ht="13.5">
      <c r="K5033" s="10"/>
      <c r="T5033" s="1"/>
    </row>
    <row r="5034" spans="11:20" ht="13.5">
      <c r="K5034" s="10"/>
      <c r="T5034" s="1"/>
    </row>
    <row r="5035" spans="11:20" ht="13.5">
      <c r="K5035" s="10"/>
      <c r="T5035" s="1"/>
    </row>
    <row r="5036" spans="11:20" ht="13.5">
      <c r="K5036" s="10"/>
      <c r="T5036" s="1"/>
    </row>
    <row r="5037" spans="11:20" ht="13.5">
      <c r="K5037" s="10"/>
      <c r="T5037" s="1"/>
    </row>
    <row r="5038" spans="11:20" ht="13.5">
      <c r="K5038" s="10"/>
      <c r="T5038" s="1"/>
    </row>
    <row r="5039" spans="11:20" ht="13.5">
      <c r="K5039" s="10"/>
      <c r="T5039" s="1"/>
    </row>
    <row r="5040" spans="11:20" ht="13.5">
      <c r="K5040" s="10"/>
      <c r="T5040" s="1"/>
    </row>
    <row r="5041" spans="11:20" ht="13.5">
      <c r="K5041" s="10"/>
      <c r="T5041" s="1"/>
    </row>
    <row r="5042" spans="11:20" ht="13.5">
      <c r="K5042" s="10"/>
      <c r="T5042" s="1"/>
    </row>
    <row r="5043" spans="11:20" ht="13.5">
      <c r="K5043" s="10"/>
      <c r="T5043" s="1"/>
    </row>
    <row r="5044" spans="11:20" ht="13.5">
      <c r="K5044" s="10"/>
      <c r="T5044" s="1"/>
    </row>
    <row r="5045" spans="11:20" ht="13.5">
      <c r="K5045" s="10"/>
      <c r="T5045" s="1"/>
    </row>
    <row r="5046" spans="11:20" ht="13.5">
      <c r="K5046" s="10"/>
      <c r="T5046" s="1"/>
    </row>
    <row r="5047" spans="11:20" ht="13.5">
      <c r="K5047" s="10"/>
      <c r="T5047" s="1"/>
    </row>
    <row r="5048" spans="11:20" ht="13.5">
      <c r="K5048" s="10"/>
      <c r="T5048" s="1"/>
    </row>
    <row r="5049" spans="11:20" ht="13.5">
      <c r="K5049" s="10"/>
      <c r="T5049" s="1"/>
    </row>
    <row r="5050" spans="11:20" ht="13.5">
      <c r="K5050" s="10"/>
      <c r="T5050" s="1"/>
    </row>
    <row r="5051" spans="11:20" ht="13.5">
      <c r="K5051" s="10"/>
      <c r="T5051" s="1"/>
    </row>
    <row r="5052" spans="11:20" ht="13.5">
      <c r="K5052" s="10"/>
      <c r="T5052" s="1"/>
    </row>
    <row r="5053" spans="11:20" ht="13.5">
      <c r="K5053" s="10"/>
      <c r="T5053" s="1"/>
    </row>
    <row r="5054" spans="11:20" ht="13.5">
      <c r="K5054" s="10"/>
      <c r="T5054" s="1"/>
    </row>
    <row r="5055" ht="13.5">
      <c r="K5055" s="10"/>
    </row>
    <row r="5056" ht="13.5">
      <c r="K5056" s="10"/>
    </row>
    <row r="5057" ht="13.5">
      <c r="K5057" s="10"/>
    </row>
    <row r="5058" ht="13.5">
      <c r="K5058" s="10"/>
    </row>
    <row r="5059" ht="13.5">
      <c r="K5059" s="10"/>
    </row>
    <row r="5060" ht="13.5">
      <c r="K5060" s="10"/>
    </row>
    <row r="5061" ht="13.5">
      <c r="K5061" s="10"/>
    </row>
    <row r="5062" ht="13.5">
      <c r="K5062" s="10"/>
    </row>
    <row r="5063" ht="13.5">
      <c r="K5063" s="10"/>
    </row>
    <row r="5064" ht="13.5">
      <c r="K5064" s="10"/>
    </row>
    <row r="5065" ht="13.5">
      <c r="K5065" s="10"/>
    </row>
    <row r="5066" ht="13.5">
      <c r="K5066" s="10"/>
    </row>
    <row r="5067" ht="13.5">
      <c r="K5067" s="10"/>
    </row>
    <row r="5068" ht="13.5">
      <c r="K5068" s="10"/>
    </row>
    <row r="5069" ht="13.5">
      <c r="K5069" s="10"/>
    </row>
    <row r="5070" ht="13.5">
      <c r="K5070" s="10"/>
    </row>
    <row r="5071" ht="13.5">
      <c r="K5071" s="10"/>
    </row>
    <row r="5072" ht="13.5">
      <c r="K5072" s="10"/>
    </row>
    <row r="5073" ht="13.5">
      <c r="K5073" s="10"/>
    </row>
    <row r="5074" ht="13.5">
      <c r="K5074" s="10"/>
    </row>
    <row r="5075" ht="13.5">
      <c r="K5075" s="10"/>
    </row>
    <row r="5076" ht="13.5">
      <c r="K5076" s="10"/>
    </row>
    <row r="5077" ht="13.5">
      <c r="K5077" s="10"/>
    </row>
    <row r="5078" ht="13.5">
      <c r="K5078" s="10"/>
    </row>
    <row r="5079" ht="13.5">
      <c r="K5079" s="10"/>
    </row>
    <row r="5080" ht="13.5">
      <c r="K5080" s="10"/>
    </row>
    <row r="5081" ht="13.5">
      <c r="K5081" s="10"/>
    </row>
    <row r="5082" ht="13.5">
      <c r="K5082" s="10"/>
    </row>
    <row r="5083" ht="13.5">
      <c r="K5083" s="10"/>
    </row>
    <row r="5084" ht="13.5">
      <c r="K5084" s="10"/>
    </row>
    <row r="5085" ht="13.5">
      <c r="K5085" s="10"/>
    </row>
    <row r="5086" ht="13.5">
      <c r="K5086" s="10"/>
    </row>
    <row r="5087" ht="13.5">
      <c r="K5087" s="10"/>
    </row>
    <row r="5088" ht="13.5">
      <c r="K5088" s="10"/>
    </row>
    <row r="5089" ht="13.5">
      <c r="K5089" s="10"/>
    </row>
    <row r="5090" ht="13.5">
      <c r="K5090" s="10"/>
    </row>
    <row r="5091" ht="13.5">
      <c r="K5091" s="10"/>
    </row>
    <row r="5092" ht="13.5">
      <c r="K5092" s="10"/>
    </row>
    <row r="5093" ht="13.5">
      <c r="K5093" s="10"/>
    </row>
    <row r="5094" ht="13.5">
      <c r="K5094" s="10"/>
    </row>
    <row r="5095" ht="13.5">
      <c r="K5095" s="10"/>
    </row>
    <row r="5096" ht="13.5">
      <c r="K5096" s="10"/>
    </row>
    <row r="5097" ht="13.5">
      <c r="K5097" s="10"/>
    </row>
    <row r="5098" ht="13.5">
      <c r="K5098" s="10"/>
    </row>
    <row r="5099" ht="13.5">
      <c r="K5099" s="10"/>
    </row>
    <row r="5100" ht="13.5">
      <c r="K5100" s="10"/>
    </row>
    <row r="5101" ht="13.5">
      <c r="K5101" s="10"/>
    </row>
    <row r="5102" ht="13.5">
      <c r="K5102" s="10"/>
    </row>
    <row r="5103" ht="13.5">
      <c r="K5103" s="10"/>
    </row>
    <row r="5104" ht="13.5">
      <c r="K5104" s="10"/>
    </row>
    <row r="5105" ht="13.5">
      <c r="K5105" s="10"/>
    </row>
    <row r="5106" ht="13.5">
      <c r="K5106" s="10"/>
    </row>
    <row r="5107" ht="13.5">
      <c r="K5107" s="10"/>
    </row>
    <row r="5108" ht="13.5">
      <c r="K5108" s="10"/>
    </row>
    <row r="5109" ht="13.5">
      <c r="K5109" s="10"/>
    </row>
    <row r="5110" ht="13.5">
      <c r="K5110" s="10"/>
    </row>
    <row r="5111" ht="13.5">
      <c r="K5111" s="10"/>
    </row>
    <row r="5112" ht="13.5">
      <c r="K5112" s="10"/>
    </row>
    <row r="5113" ht="13.5">
      <c r="K5113" s="10"/>
    </row>
    <row r="5114" ht="13.5">
      <c r="K5114" s="10"/>
    </row>
    <row r="5115" ht="13.5">
      <c r="K5115" s="10"/>
    </row>
    <row r="5116" ht="13.5">
      <c r="K5116" s="10"/>
    </row>
    <row r="5117" ht="13.5">
      <c r="K5117" s="10"/>
    </row>
    <row r="5118" ht="13.5">
      <c r="K5118" s="10"/>
    </row>
    <row r="5119" ht="13.5">
      <c r="K5119" s="10"/>
    </row>
    <row r="5120" ht="13.5">
      <c r="K5120" s="10"/>
    </row>
    <row r="5121" ht="13.5">
      <c r="K5121" s="10"/>
    </row>
    <row r="5122" ht="13.5">
      <c r="K5122" s="10"/>
    </row>
    <row r="5123" ht="13.5">
      <c r="K5123" s="10"/>
    </row>
    <row r="5124" ht="13.5">
      <c r="K5124" s="10"/>
    </row>
    <row r="5125" ht="13.5">
      <c r="K5125" s="10"/>
    </row>
    <row r="5126" ht="13.5">
      <c r="K5126" s="10"/>
    </row>
    <row r="5127" ht="13.5">
      <c r="K5127" s="10"/>
    </row>
    <row r="5128" ht="13.5">
      <c r="K5128" s="10"/>
    </row>
    <row r="5129" ht="13.5">
      <c r="K5129" s="10"/>
    </row>
    <row r="5130" ht="13.5">
      <c r="K5130" s="10"/>
    </row>
    <row r="5131" ht="13.5">
      <c r="K5131" s="10"/>
    </row>
    <row r="5132" ht="13.5">
      <c r="K5132" s="10"/>
    </row>
    <row r="5133" ht="13.5">
      <c r="K5133" s="10"/>
    </row>
    <row r="5134" ht="13.5">
      <c r="K5134" s="10"/>
    </row>
    <row r="5135" ht="13.5">
      <c r="K5135" s="10"/>
    </row>
    <row r="5136" ht="13.5">
      <c r="K5136" s="10"/>
    </row>
    <row r="5137" ht="13.5">
      <c r="K5137" s="10"/>
    </row>
    <row r="5168" ht="13.5">
      <c r="K5168" s="10"/>
    </row>
    <row r="5169" ht="13.5">
      <c r="K5169" s="10"/>
    </row>
    <row r="5170" ht="13.5">
      <c r="K5170" s="10"/>
    </row>
    <row r="5171" ht="13.5">
      <c r="K5171" s="10"/>
    </row>
    <row r="5172" ht="13.5">
      <c r="K5172" s="10"/>
    </row>
    <row r="5173" ht="13.5">
      <c r="K5173" s="10"/>
    </row>
    <row r="5174" ht="13.5">
      <c r="K5174" s="10"/>
    </row>
    <row r="5175" ht="13.5">
      <c r="K5175" s="10"/>
    </row>
    <row r="5176" ht="13.5">
      <c r="K5176" s="10"/>
    </row>
    <row r="5177" ht="13.5">
      <c r="K5177" s="10"/>
    </row>
    <row r="5178" ht="13.5">
      <c r="K5178" s="10"/>
    </row>
    <row r="5179" ht="13.5">
      <c r="K5179" s="10"/>
    </row>
    <row r="5180" ht="13.5">
      <c r="K5180" s="10"/>
    </row>
    <row r="5181" ht="13.5">
      <c r="K5181" s="10"/>
    </row>
    <row r="5182" ht="13.5">
      <c r="K5182" s="10"/>
    </row>
    <row r="5183" ht="13.5">
      <c r="K5183" s="10"/>
    </row>
    <row r="5184" ht="13.5">
      <c r="K5184" s="10"/>
    </row>
    <row r="5185" ht="13.5">
      <c r="K5185" s="10"/>
    </row>
    <row r="5186" ht="13.5">
      <c r="K5186" s="10"/>
    </row>
    <row r="5187" ht="13.5">
      <c r="K5187" s="10"/>
    </row>
    <row r="5188" ht="13.5">
      <c r="K5188" s="10"/>
    </row>
    <row r="5189" ht="13.5">
      <c r="K5189" s="10"/>
    </row>
    <row r="5190" ht="13.5">
      <c r="K5190" s="10"/>
    </row>
    <row r="5191" ht="13.5">
      <c r="K5191" s="10"/>
    </row>
    <row r="5192" ht="13.5">
      <c r="K5192" s="10"/>
    </row>
    <row r="5193" ht="13.5">
      <c r="K5193" s="10"/>
    </row>
    <row r="5194" ht="13.5">
      <c r="K5194" s="10"/>
    </row>
    <row r="5195" ht="13.5">
      <c r="K5195" s="10"/>
    </row>
    <row r="5196" ht="13.5">
      <c r="K5196" s="10"/>
    </row>
    <row r="5197" ht="13.5">
      <c r="K5197" s="10"/>
    </row>
    <row r="5198" ht="13.5">
      <c r="K5198" s="10"/>
    </row>
    <row r="5199" ht="13.5">
      <c r="K5199" s="10"/>
    </row>
    <row r="5200" ht="13.5">
      <c r="K5200" s="10"/>
    </row>
    <row r="5201" ht="13.5">
      <c r="K5201" s="10"/>
    </row>
    <row r="5202" ht="13.5">
      <c r="K5202" s="10"/>
    </row>
    <row r="5203" ht="13.5">
      <c r="K5203" s="10"/>
    </row>
    <row r="5204" ht="13.5">
      <c r="K5204" s="10"/>
    </row>
    <row r="5205" ht="13.5">
      <c r="K5205" s="10"/>
    </row>
    <row r="5206" ht="13.5">
      <c r="K5206" s="10"/>
    </row>
    <row r="5207" ht="13.5">
      <c r="K5207" s="10"/>
    </row>
    <row r="5208" ht="13.5">
      <c r="K5208" s="10"/>
    </row>
    <row r="5209" ht="13.5">
      <c r="K5209" s="10"/>
    </row>
    <row r="5210" ht="13.5">
      <c r="K5210" s="10"/>
    </row>
    <row r="5211" ht="13.5">
      <c r="K5211" s="10"/>
    </row>
    <row r="5212" ht="13.5">
      <c r="K5212" s="10"/>
    </row>
    <row r="5213" ht="13.5">
      <c r="K5213" s="10"/>
    </row>
    <row r="5214" ht="13.5">
      <c r="K5214" s="10"/>
    </row>
    <row r="5215" ht="13.5">
      <c r="K5215" s="10"/>
    </row>
    <row r="5216" ht="13.5">
      <c r="K5216" s="10"/>
    </row>
    <row r="5217" ht="13.5">
      <c r="K5217" s="10"/>
    </row>
    <row r="5218" ht="13.5">
      <c r="K5218" s="10"/>
    </row>
    <row r="5219" ht="13.5">
      <c r="K5219" s="10"/>
    </row>
    <row r="5220" ht="13.5">
      <c r="K5220" s="10"/>
    </row>
    <row r="5221" ht="13.5">
      <c r="K5221" s="10"/>
    </row>
    <row r="5222" ht="13.5">
      <c r="K5222" s="10"/>
    </row>
    <row r="5223" ht="13.5">
      <c r="K5223" s="10"/>
    </row>
    <row r="5224" ht="13.5">
      <c r="K5224" s="10"/>
    </row>
    <row r="5225" ht="13.5">
      <c r="K5225" s="10"/>
    </row>
    <row r="5226" ht="13.5">
      <c r="K5226" s="10"/>
    </row>
    <row r="5227" ht="13.5">
      <c r="K5227" s="10"/>
    </row>
    <row r="5228" ht="13.5">
      <c r="K5228" s="10"/>
    </row>
    <row r="5229" ht="13.5">
      <c r="K5229" s="10"/>
    </row>
    <row r="5230" ht="13.5">
      <c r="K5230" s="10"/>
    </row>
    <row r="5231" ht="13.5">
      <c r="K5231" s="10"/>
    </row>
    <row r="5232" ht="13.5">
      <c r="K5232" s="10"/>
    </row>
    <row r="5233" ht="13.5">
      <c r="K5233" s="10"/>
    </row>
    <row r="5234" ht="13.5">
      <c r="K5234" s="10"/>
    </row>
    <row r="5235" ht="13.5">
      <c r="K5235" s="10"/>
    </row>
    <row r="5236" ht="13.5">
      <c r="K5236" s="10"/>
    </row>
    <row r="5237" ht="13.5">
      <c r="K5237" s="10"/>
    </row>
    <row r="5238" ht="13.5">
      <c r="K5238" s="10"/>
    </row>
    <row r="5239" ht="13.5">
      <c r="K5239" s="10"/>
    </row>
    <row r="5240" ht="13.5">
      <c r="K5240" s="10"/>
    </row>
    <row r="5241" ht="13.5">
      <c r="K5241" s="10"/>
    </row>
    <row r="5242" ht="13.5">
      <c r="K5242" s="10"/>
    </row>
    <row r="5243" ht="13.5">
      <c r="K5243" s="10"/>
    </row>
    <row r="5244" ht="13.5">
      <c r="K5244" s="10"/>
    </row>
    <row r="5245" ht="13.5">
      <c r="K5245" s="10"/>
    </row>
    <row r="5246" ht="13.5">
      <c r="K5246" s="10"/>
    </row>
    <row r="5247" ht="13.5">
      <c r="K5247" s="10"/>
    </row>
    <row r="5248" ht="13.5">
      <c r="K5248" s="10"/>
    </row>
    <row r="5249" ht="13.5">
      <c r="K5249" s="10"/>
    </row>
    <row r="5250" ht="13.5">
      <c r="K5250" s="10"/>
    </row>
    <row r="5251" ht="13.5">
      <c r="K5251" s="10"/>
    </row>
    <row r="5252" spans="11:20" ht="13.5">
      <c r="K5252" s="10"/>
      <c r="T5252" s="6"/>
    </row>
    <row r="5253" ht="13.5">
      <c r="K5253" s="10"/>
    </row>
    <row r="5254" ht="13.5">
      <c r="K5254" s="10"/>
    </row>
    <row r="5255" ht="13.5">
      <c r="K5255" s="10"/>
    </row>
    <row r="5256" ht="13.5">
      <c r="K5256" s="10"/>
    </row>
    <row r="5257" ht="13.5">
      <c r="K5257" s="10"/>
    </row>
    <row r="5258" ht="13.5">
      <c r="K5258" s="10"/>
    </row>
    <row r="5259" ht="13.5">
      <c r="K5259" s="10"/>
    </row>
    <row r="5260" ht="13.5">
      <c r="K5260" s="10"/>
    </row>
    <row r="5261" ht="13.5">
      <c r="K5261" s="10"/>
    </row>
    <row r="5262" ht="13.5">
      <c r="K5262" s="10"/>
    </row>
    <row r="5263" ht="13.5">
      <c r="K5263" s="10"/>
    </row>
    <row r="5264" ht="13.5">
      <c r="K5264" s="10"/>
    </row>
    <row r="5265" ht="13.5">
      <c r="K5265" s="10"/>
    </row>
    <row r="5266" ht="13.5">
      <c r="K5266" s="10"/>
    </row>
    <row r="5267" ht="13.5">
      <c r="K5267" s="10"/>
    </row>
    <row r="5268" ht="13.5">
      <c r="K5268" s="10"/>
    </row>
    <row r="5269" ht="13.5">
      <c r="K5269" s="10"/>
    </row>
    <row r="5270" ht="13.5">
      <c r="K5270" s="10"/>
    </row>
    <row r="5271" ht="13.5">
      <c r="K5271" s="10"/>
    </row>
    <row r="5272" ht="13.5">
      <c r="K5272" s="10"/>
    </row>
    <row r="5273" ht="13.5">
      <c r="K5273" s="10"/>
    </row>
    <row r="5274" ht="13.5">
      <c r="K5274" s="10"/>
    </row>
    <row r="5275" ht="13.5">
      <c r="K5275" s="10"/>
    </row>
    <row r="5276" ht="13.5">
      <c r="K5276" s="10"/>
    </row>
    <row r="5277" ht="13.5">
      <c r="K5277" s="10"/>
    </row>
    <row r="5278" ht="13.5">
      <c r="K5278" s="10"/>
    </row>
    <row r="5279" ht="13.5">
      <c r="K5279" s="10"/>
    </row>
    <row r="5280" ht="13.5">
      <c r="K5280" s="10"/>
    </row>
    <row r="5281" ht="13.5">
      <c r="K5281" s="10"/>
    </row>
    <row r="5282" ht="13.5">
      <c r="K5282" s="10"/>
    </row>
    <row r="5283" ht="13.5">
      <c r="K5283" s="10"/>
    </row>
    <row r="5284" ht="13.5">
      <c r="K5284" s="10"/>
    </row>
    <row r="5285" ht="13.5">
      <c r="K5285" s="10"/>
    </row>
    <row r="5286" ht="13.5">
      <c r="K5286" s="10"/>
    </row>
    <row r="5287" ht="13.5">
      <c r="K5287" s="10"/>
    </row>
    <row r="5288" ht="13.5">
      <c r="K5288" s="10"/>
    </row>
    <row r="5289" ht="13.5">
      <c r="K5289" s="10"/>
    </row>
    <row r="5290" ht="13.5">
      <c r="K5290" s="10"/>
    </row>
    <row r="5291" ht="13.5">
      <c r="K5291" s="10"/>
    </row>
    <row r="5292" ht="13.5">
      <c r="K5292" s="10"/>
    </row>
    <row r="5293" ht="13.5">
      <c r="K5293" s="10"/>
    </row>
    <row r="5294" ht="13.5">
      <c r="K5294" s="10"/>
    </row>
    <row r="5295" ht="13.5">
      <c r="K5295" s="10"/>
    </row>
    <row r="5296" ht="13.5">
      <c r="K5296" s="10"/>
    </row>
    <row r="5297" ht="13.5">
      <c r="K5297" s="10"/>
    </row>
    <row r="5298" ht="13.5">
      <c r="K5298" s="10"/>
    </row>
    <row r="5299" ht="13.5">
      <c r="K5299" s="10"/>
    </row>
    <row r="5300" ht="13.5">
      <c r="K5300" s="10"/>
    </row>
    <row r="5301" ht="13.5">
      <c r="K5301" s="10"/>
    </row>
    <row r="5302" ht="13.5">
      <c r="K5302" s="10"/>
    </row>
    <row r="5303" ht="13.5">
      <c r="K5303" s="10"/>
    </row>
    <row r="5304" ht="13.5">
      <c r="K5304" s="10"/>
    </row>
    <row r="5305" ht="13.5">
      <c r="K5305" s="10"/>
    </row>
    <row r="5306" ht="13.5">
      <c r="K5306" s="10"/>
    </row>
    <row r="5307" ht="13.5">
      <c r="K5307" s="10"/>
    </row>
    <row r="5308" ht="13.5">
      <c r="K5308" s="10"/>
    </row>
    <row r="5309" ht="13.5">
      <c r="K5309" s="10"/>
    </row>
    <row r="5310" ht="13.5">
      <c r="K5310" s="10"/>
    </row>
    <row r="5311" ht="13.5">
      <c r="K5311" s="10"/>
    </row>
    <row r="5312" ht="13.5">
      <c r="K5312" s="10"/>
    </row>
    <row r="5313" ht="13.5">
      <c r="K5313" s="10"/>
    </row>
    <row r="5314" ht="13.5">
      <c r="K5314" s="10"/>
    </row>
    <row r="5315" ht="13.5">
      <c r="K5315" s="10"/>
    </row>
    <row r="5316" ht="13.5">
      <c r="K5316" s="10"/>
    </row>
    <row r="5317" ht="13.5">
      <c r="K5317" s="10"/>
    </row>
    <row r="5318" ht="13.5">
      <c r="K5318" s="10"/>
    </row>
    <row r="5319" ht="13.5">
      <c r="K5319" s="10"/>
    </row>
    <row r="5320" ht="13.5">
      <c r="K5320" s="10"/>
    </row>
    <row r="5321" ht="13.5">
      <c r="K5321" s="10"/>
    </row>
    <row r="5322" ht="13.5">
      <c r="K5322" s="10"/>
    </row>
    <row r="5323" ht="13.5">
      <c r="K5323" s="10"/>
    </row>
    <row r="5324" ht="13.5">
      <c r="K5324" s="10"/>
    </row>
    <row r="5325" ht="13.5">
      <c r="K5325" s="10"/>
    </row>
    <row r="5326" ht="13.5">
      <c r="K5326" s="10"/>
    </row>
    <row r="5327" ht="13.5">
      <c r="K5327" s="10"/>
    </row>
    <row r="5328" ht="13.5">
      <c r="K5328" s="10"/>
    </row>
    <row r="5329" ht="13.5">
      <c r="K5329" s="10"/>
    </row>
    <row r="5330" ht="13.5">
      <c r="K5330" s="10"/>
    </row>
    <row r="5331" ht="13.5">
      <c r="K5331" s="10"/>
    </row>
    <row r="5332" ht="13.5">
      <c r="K5332" s="10"/>
    </row>
    <row r="5333" ht="13.5">
      <c r="K5333" s="10"/>
    </row>
    <row r="5334" ht="13.5">
      <c r="K5334" s="10"/>
    </row>
    <row r="5335" ht="13.5">
      <c r="K5335" s="10"/>
    </row>
    <row r="5336" ht="13.5">
      <c r="K5336" s="10"/>
    </row>
    <row r="5337" ht="13.5">
      <c r="K5337" s="10"/>
    </row>
    <row r="5338" ht="13.5">
      <c r="K5338" s="10"/>
    </row>
    <row r="5339" ht="13.5">
      <c r="K5339" s="10"/>
    </row>
    <row r="5340" ht="13.5">
      <c r="K5340" s="10"/>
    </row>
    <row r="5341" ht="13.5">
      <c r="K5341" s="10"/>
    </row>
    <row r="5342" ht="13.5">
      <c r="K5342" s="10"/>
    </row>
    <row r="5343" ht="13.5">
      <c r="K5343" s="10"/>
    </row>
    <row r="5344" ht="13.5">
      <c r="K5344" s="10"/>
    </row>
    <row r="5345" ht="13.5">
      <c r="K5345" s="10"/>
    </row>
    <row r="5346" ht="13.5">
      <c r="K5346" s="10"/>
    </row>
    <row r="5347" ht="13.5">
      <c r="K5347" s="10"/>
    </row>
    <row r="5348" ht="13.5">
      <c r="K5348" s="10"/>
    </row>
    <row r="5349" ht="13.5">
      <c r="K5349" s="10"/>
    </row>
    <row r="5350" ht="13.5">
      <c r="K5350" s="10"/>
    </row>
    <row r="5351" ht="13.5">
      <c r="K5351" s="10"/>
    </row>
    <row r="5352" ht="13.5">
      <c r="K5352" s="10"/>
    </row>
    <row r="5353" ht="13.5">
      <c r="K5353" s="10"/>
    </row>
    <row r="5354" ht="13.5">
      <c r="K5354" s="10"/>
    </row>
    <row r="5355" ht="13.5">
      <c r="K5355" s="10"/>
    </row>
    <row r="5356" ht="13.5">
      <c r="K5356" s="10"/>
    </row>
    <row r="5357" ht="13.5">
      <c r="K5357" s="10"/>
    </row>
    <row r="5358" ht="13.5">
      <c r="K5358" s="10"/>
    </row>
    <row r="5359" ht="13.5">
      <c r="K5359" s="10"/>
    </row>
    <row r="5360" ht="13.5">
      <c r="K5360" s="10"/>
    </row>
    <row r="5361" ht="13.5">
      <c r="K5361" s="10"/>
    </row>
    <row r="5362" ht="13.5">
      <c r="K5362" s="10"/>
    </row>
    <row r="5363" ht="13.5">
      <c r="K5363" s="10"/>
    </row>
    <row r="5364" ht="13.5">
      <c r="K5364" s="10"/>
    </row>
    <row r="5365" ht="13.5">
      <c r="K5365" s="10"/>
    </row>
    <row r="5366" ht="13.5">
      <c r="K5366" s="10"/>
    </row>
    <row r="5367" ht="13.5">
      <c r="K5367" s="10"/>
    </row>
    <row r="5368" ht="13.5">
      <c r="K5368" s="10"/>
    </row>
    <row r="5369" ht="13.5">
      <c r="K5369" s="10"/>
    </row>
    <row r="5370" ht="13.5">
      <c r="K5370" s="10"/>
    </row>
    <row r="5371" ht="13.5">
      <c r="K5371" s="10"/>
    </row>
    <row r="5372" ht="13.5">
      <c r="K5372" s="10"/>
    </row>
    <row r="5373" ht="13.5">
      <c r="K5373" s="10"/>
    </row>
    <row r="5374" ht="13.5">
      <c r="K5374" s="10"/>
    </row>
    <row r="5375" ht="13.5">
      <c r="K5375" s="10"/>
    </row>
    <row r="5376" ht="13.5">
      <c r="K5376" s="10"/>
    </row>
    <row r="5377" ht="13.5">
      <c r="K5377" s="10"/>
    </row>
    <row r="5378" ht="13.5">
      <c r="K5378" s="10"/>
    </row>
    <row r="5379" ht="13.5">
      <c r="K5379" s="10"/>
    </row>
    <row r="5380" ht="13.5">
      <c r="K5380" s="10"/>
    </row>
    <row r="5381" ht="13.5">
      <c r="K5381" s="10"/>
    </row>
    <row r="5382" ht="13.5">
      <c r="K5382" s="10"/>
    </row>
    <row r="5383" ht="13.5">
      <c r="K5383" s="10"/>
    </row>
    <row r="5384" ht="13.5">
      <c r="K5384" s="10"/>
    </row>
    <row r="5385" ht="13.5">
      <c r="K5385" s="10"/>
    </row>
    <row r="5386" ht="13.5">
      <c r="K5386" s="10"/>
    </row>
    <row r="5387" ht="13.5">
      <c r="K5387" s="10"/>
    </row>
    <row r="5388" ht="13.5">
      <c r="K5388" s="10"/>
    </row>
    <row r="5389" ht="13.5">
      <c r="K5389" s="10"/>
    </row>
    <row r="5390" ht="13.5">
      <c r="K5390" s="10"/>
    </row>
    <row r="5391" ht="13.5">
      <c r="K5391" s="10"/>
    </row>
    <row r="5392" ht="13.5">
      <c r="K5392" s="10"/>
    </row>
    <row r="5393" ht="13.5">
      <c r="K5393" s="10"/>
    </row>
    <row r="5394" ht="13.5">
      <c r="K5394" s="10"/>
    </row>
    <row r="5395" ht="13.5">
      <c r="K5395" s="10"/>
    </row>
    <row r="5396" ht="13.5">
      <c r="K5396" s="10"/>
    </row>
    <row r="5397" ht="13.5">
      <c r="K5397" s="10"/>
    </row>
    <row r="5398" ht="13.5">
      <c r="K5398" s="10"/>
    </row>
    <row r="5399" ht="13.5">
      <c r="K5399" s="10"/>
    </row>
    <row r="5400" ht="13.5">
      <c r="K5400" s="10"/>
    </row>
    <row r="5401" ht="13.5">
      <c r="K5401" s="10"/>
    </row>
    <row r="5402" ht="13.5">
      <c r="K5402" s="10"/>
    </row>
    <row r="5403" ht="13.5">
      <c r="K5403" s="10"/>
    </row>
    <row r="5404" ht="13.5">
      <c r="K5404" s="10"/>
    </row>
    <row r="5405" ht="13.5">
      <c r="K5405" s="10"/>
    </row>
    <row r="5406" ht="13.5">
      <c r="K5406" s="10"/>
    </row>
    <row r="5407" ht="13.5">
      <c r="K5407" s="10"/>
    </row>
    <row r="5408" ht="13.5">
      <c r="K5408" s="10"/>
    </row>
    <row r="5409" ht="13.5">
      <c r="K5409" s="10"/>
    </row>
    <row r="5410" ht="13.5">
      <c r="K5410" s="10"/>
    </row>
    <row r="5411" ht="13.5">
      <c r="K5411" s="10"/>
    </row>
    <row r="5412" ht="13.5">
      <c r="K5412" s="10"/>
    </row>
    <row r="5413" ht="13.5">
      <c r="K5413" s="10"/>
    </row>
    <row r="5414" ht="13.5">
      <c r="K5414" s="10"/>
    </row>
    <row r="5415" ht="13.5">
      <c r="K5415" s="10"/>
    </row>
    <row r="5416" ht="13.5">
      <c r="K5416" s="10"/>
    </row>
    <row r="5417" ht="13.5">
      <c r="K5417" s="10"/>
    </row>
    <row r="5418" ht="13.5">
      <c r="K5418" s="10"/>
    </row>
    <row r="5419" ht="13.5">
      <c r="K5419" s="10"/>
    </row>
    <row r="5420" ht="13.5">
      <c r="K5420" s="10"/>
    </row>
    <row r="5421" ht="13.5">
      <c r="K5421" s="10"/>
    </row>
    <row r="5422" ht="13.5">
      <c r="K5422" s="10"/>
    </row>
    <row r="5423" ht="13.5">
      <c r="K5423" s="10"/>
    </row>
    <row r="5424" ht="13.5">
      <c r="K5424" s="10"/>
    </row>
    <row r="5425" ht="13.5">
      <c r="K5425" s="10"/>
    </row>
    <row r="5426" ht="13.5">
      <c r="K5426" s="10"/>
    </row>
    <row r="5427" ht="13.5">
      <c r="K5427" s="10"/>
    </row>
    <row r="5428" ht="13.5">
      <c r="K5428" s="10"/>
    </row>
    <row r="5429" ht="13.5">
      <c r="K5429" s="10"/>
    </row>
    <row r="5430" ht="13.5">
      <c r="K5430" s="10"/>
    </row>
    <row r="5431" ht="13.5">
      <c r="K5431" s="10"/>
    </row>
    <row r="5432" ht="13.5">
      <c r="K5432" s="10"/>
    </row>
    <row r="5433" ht="13.5">
      <c r="K5433" s="10"/>
    </row>
    <row r="5434" ht="13.5">
      <c r="K5434" s="10"/>
    </row>
    <row r="5435" ht="13.5">
      <c r="K5435" s="10"/>
    </row>
    <row r="5436" ht="13.5">
      <c r="K5436" s="10"/>
    </row>
    <row r="5437" ht="13.5">
      <c r="K5437" s="10"/>
    </row>
    <row r="5528" ht="13.5">
      <c r="K5528" s="10"/>
    </row>
    <row r="5529" ht="13.5">
      <c r="K5529" s="10"/>
    </row>
    <row r="5530" ht="13.5">
      <c r="K5530" s="10"/>
    </row>
    <row r="5531" ht="13.5">
      <c r="K5531" s="10"/>
    </row>
    <row r="5532" ht="13.5">
      <c r="K5532" s="10"/>
    </row>
    <row r="5533" ht="13.5">
      <c r="K5533" s="10"/>
    </row>
    <row r="5534" ht="13.5">
      <c r="K5534" s="10"/>
    </row>
    <row r="5535" ht="13.5">
      <c r="K5535" s="10"/>
    </row>
    <row r="5536" ht="13.5">
      <c r="K5536" s="10"/>
    </row>
    <row r="5537" ht="13.5">
      <c r="K5537" s="10"/>
    </row>
    <row r="5538" ht="13.5">
      <c r="K5538" s="10"/>
    </row>
    <row r="5539" ht="13.5">
      <c r="K5539" s="10"/>
    </row>
    <row r="5540" ht="13.5">
      <c r="K5540" s="10"/>
    </row>
    <row r="5541" ht="13.5">
      <c r="K5541" s="10"/>
    </row>
    <row r="5542" ht="13.5">
      <c r="K5542" s="10"/>
    </row>
    <row r="5543" ht="13.5">
      <c r="K5543" s="10"/>
    </row>
    <row r="5544" ht="13.5">
      <c r="K5544" s="10"/>
    </row>
    <row r="5545" ht="13.5">
      <c r="K5545" s="10"/>
    </row>
    <row r="5546" ht="13.5">
      <c r="K5546" s="10"/>
    </row>
    <row r="5547" ht="13.5">
      <c r="K5547" s="10"/>
    </row>
    <row r="5548" ht="13.5">
      <c r="K5548" s="10"/>
    </row>
    <row r="5549" ht="13.5">
      <c r="K5549" s="10"/>
    </row>
    <row r="5550" ht="13.5">
      <c r="K5550" s="10"/>
    </row>
    <row r="5551" ht="13.5">
      <c r="K5551" s="10"/>
    </row>
    <row r="5552" ht="13.5">
      <c r="K5552" s="10"/>
    </row>
    <row r="5553" ht="13.5">
      <c r="K5553" s="10"/>
    </row>
    <row r="5554" ht="13.5">
      <c r="K5554" s="10"/>
    </row>
    <row r="5555" ht="13.5">
      <c r="K5555" s="10"/>
    </row>
    <row r="5556" ht="13.5">
      <c r="K5556" s="10"/>
    </row>
    <row r="5557" ht="13.5">
      <c r="K5557" s="10"/>
    </row>
    <row r="5558" ht="13.5">
      <c r="K5558" s="10"/>
    </row>
    <row r="5559" ht="13.5">
      <c r="K5559" s="10"/>
    </row>
    <row r="5560" ht="13.5">
      <c r="K5560" s="10"/>
    </row>
    <row r="5561" ht="13.5">
      <c r="K5561" s="10"/>
    </row>
    <row r="5562" ht="13.5">
      <c r="K5562" s="10"/>
    </row>
    <row r="5563" ht="13.5">
      <c r="K5563" s="10"/>
    </row>
    <row r="5564" ht="13.5">
      <c r="K5564" s="10"/>
    </row>
    <row r="5565" ht="13.5">
      <c r="K5565" s="10"/>
    </row>
    <row r="5566" ht="13.5">
      <c r="K5566" s="10"/>
    </row>
    <row r="5567" ht="13.5">
      <c r="K5567" s="10"/>
    </row>
    <row r="5568" ht="13.5">
      <c r="K5568" s="10"/>
    </row>
    <row r="5569" ht="13.5">
      <c r="K5569" s="10"/>
    </row>
    <row r="5570" ht="13.5">
      <c r="K5570" s="10"/>
    </row>
    <row r="5571" ht="13.5">
      <c r="K5571" s="10"/>
    </row>
    <row r="5572" ht="13.5">
      <c r="K5572" s="10"/>
    </row>
    <row r="5573" ht="13.5">
      <c r="K5573" s="10"/>
    </row>
    <row r="5574" ht="13.5">
      <c r="K5574" s="10"/>
    </row>
    <row r="5575" ht="13.5">
      <c r="K5575" s="10"/>
    </row>
    <row r="5576" ht="13.5">
      <c r="K5576" s="10"/>
    </row>
    <row r="5577" ht="13.5">
      <c r="K5577" s="10"/>
    </row>
    <row r="5578" ht="13.5">
      <c r="K5578" s="10"/>
    </row>
    <row r="5579" ht="13.5">
      <c r="K5579" s="10"/>
    </row>
    <row r="5580" ht="13.5">
      <c r="K5580" s="10"/>
    </row>
    <row r="5581" ht="13.5">
      <c r="K5581" s="10"/>
    </row>
    <row r="5582" ht="13.5">
      <c r="K5582" s="10"/>
    </row>
    <row r="5583" ht="13.5">
      <c r="K5583" s="10"/>
    </row>
    <row r="5584" ht="13.5">
      <c r="K5584" s="10"/>
    </row>
    <row r="5585" ht="13.5">
      <c r="K5585" s="10"/>
    </row>
    <row r="5586" ht="13.5">
      <c r="K5586" s="10"/>
    </row>
    <row r="5587" ht="13.5">
      <c r="K5587" s="10"/>
    </row>
    <row r="5588" ht="13.5">
      <c r="K5588" s="10"/>
    </row>
    <row r="5589" ht="13.5">
      <c r="K5589" s="10"/>
    </row>
    <row r="5590" ht="13.5">
      <c r="K5590" s="10"/>
    </row>
    <row r="5591" ht="13.5">
      <c r="K5591" s="10"/>
    </row>
    <row r="5592" ht="13.5">
      <c r="K5592" s="10"/>
    </row>
    <row r="5593" ht="13.5">
      <c r="K5593" s="10"/>
    </row>
    <row r="5594" ht="13.5">
      <c r="K5594" s="10"/>
    </row>
    <row r="5595" ht="13.5">
      <c r="K5595" s="10"/>
    </row>
    <row r="5596" ht="13.5">
      <c r="K5596" s="10"/>
    </row>
    <row r="5597" ht="13.5">
      <c r="K5597" s="10"/>
    </row>
    <row r="5598" ht="13.5">
      <c r="K5598" s="10"/>
    </row>
    <row r="5599" ht="13.5">
      <c r="K5599" s="10"/>
    </row>
    <row r="5600" ht="13.5">
      <c r="K5600" s="10"/>
    </row>
    <row r="5601" ht="13.5">
      <c r="K5601" s="10"/>
    </row>
    <row r="5602" ht="13.5">
      <c r="K5602" s="10"/>
    </row>
    <row r="5603" ht="13.5">
      <c r="K5603" s="10"/>
    </row>
    <row r="5604" ht="13.5">
      <c r="K5604" s="10"/>
    </row>
    <row r="5605" ht="13.5">
      <c r="K5605" s="10"/>
    </row>
    <row r="5606" ht="13.5">
      <c r="K5606" s="10"/>
    </row>
    <row r="5607" ht="13.5">
      <c r="K5607" s="10"/>
    </row>
    <row r="5608" ht="13.5">
      <c r="K5608" s="10"/>
    </row>
    <row r="5609" ht="13.5">
      <c r="K5609" s="10"/>
    </row>
    <row r="5610" ht="13.5">
      <c r="K5610" s="10"/>
    </row>
    <row r="5611" ht="13.5">
      <c r="K5611" s="10"/>
    </row>
    <row r="5612" ht="13.5">
      <c r="K5612" s="10"/>
    </row>
    <row r="5613" ht="13.5">
      <c r="K5613" s="10"/>
    </row>
    <row r="5614" ht="13.5">
      <c r="K5614" s="10"/>
    </row>
    <row r="5615" ht="13.5">
      <c r="K5615" s="10"/>
    </row>
    <row r="5616" ht="13.5">
      <c r="K5616" s="10"/>
    </row>
    <row r="5617" ht="13.5">
      <c r="K5617" s="10"/>
    </row>
    <row r="5618" ht="13.5">
      <c r="K5618" s="10"/>
    </row>
    <row r="5619" ht="13.5">
      <c r="K5619" s="10"/>
    </row>
    <row r="5620" ht="13.5">
      <c r="K5620" s="10"/>
    </row>
    <row r="5621" ht="13.5">
      <c r="K5621" s="10"/>
    </row>
    <row r="5622" ht="13.5">
      <c r="K5622" s="10"/>
    </row>
    <row r="5623" ht="13.5">
      <c r="K5623" s="10"/>
    </row>
    <row r="5624" ht="13.5">
      <c r="K5624" s="10"/>
    </row>
    <row r="5625" ht="13.5">
      <c r="K5625" s="10"/>
    </row>
    <row r="5626" ht="13.5">
      <c r="K5626" s="10"/>
    </row>
    <row r="5627" ht="13.5">
      <c r="K5627" s="10"/>
    </row>
    <row r="5628" ht="13.5">
      <c r="K5628" s="10"/>
    </row>
    <row r="5629" ht="13.5">
      <c r="K5629" s="10"/>
    </row>
    <row r="5630" ht="13.5">
      <c r="K5630" s="10"/>
    </row>
    <row r="5631" ht="13.5">
      <c r="K5631" s="10"/>
    </row>
    <row r="5632" ht="13.5">
      <c r="K5632" s="10"/>
    </row>
    <row r="5633" ht="13.5">
      <c r="K5633" s="10"/>
    </row>
    <row r="5634" ht="13.5">
      <c r="K5634" s="10"/>
    </row>
    <row r="5635" ht="13.5">
      <c r="K5635" s="10"/>
    </row>
    <row r="5636" ht="13.5">
      <c r="K5636" s="10"/>
    </row>
    <row r="5637" ht="13.5">
      <c r="K5637" s="10"/>
    </row>
    <row r="5638" ht="13.5">
      <c r="K5638" s="10"/>
    </row>
    <row r="5639" ht="13.5">
      <c r="K5639" s="10"/>
    </row>
    <row r="5640" ht="13.5">
      <c r="K5640" s="10"/>
    </row>
    <row r="5641" ht="13.5">
      <c r="K5641" s="10"/>
    </row>
    <row r="5642" ht="13.5">
      <c r="K5642" s="10"/>
    </row>
    <row r="5643" ht="13.5">
      <c r="K5643" s="10"/>
    </row>
    <row r="5644" ht="13.5">
      <c r="K5644" s="10"/>
    </row>
    <row r="5645" ht="13.5">
      <c r="K5645" s="10"/>
    </row>
    <row r="5646" ht="13.5">
      <c r="K5646" s="10"/>
    </row>
    <row r="5647" ht="13.5">
      <c r="K5647" s="10"/>
    </row>
    <row r="5648" ht="13.5">
      <c r="K5648" s="10"/>
    </row>
    <row r="5649" ht="13.5">
      <c r="K5649" s="10"/>
    </row>
    <row r="5650" ht="13.5">
      <c r="K5650" s="10"/>
    </row>
    <row r="5651" ht="13.5">
      <c r="K5651" s="10"/>
    </row>
    <row r="5652" ht="13.5">
      <c r="K5652" s="10"/>
    </row>
    <row r="5653" ht="13.5">
      <c r="K5653" s="10"/>
    </row>
    <row r="5654" ht="13.5">
      <c r="K5654" s="10"/>
    </row>
    <row r="5655" ht="13.5">
      <c r="K5655" s="10"/>
    </row>
    <row r="5656" ht="13.5">
      <c r="K5656" s="10"/>
    </row>
    <row r="5657" ht="13.5">
      <c r="K5657" s="10"/>
    </row>
    <row r="5658" ht="13.5">
      <c r="K5658" s="10"/>
    </row>
    <row r="5659" ht="13.5">
      <c r="K5659" s="10"/>
    </row>
    <row r="5660" ht="13.5">
      <c r="K5660" s="10"/>
    </row>
    <row r="5661" ht="13.5">
      <c r="K5661" s="10"/>
    </row>
    <row r="5662" ht="13.5">
      <c r="K5662" s="10"/>
    </row>
    <row r="5663" ht="13.5">
      <c r="K5663" s="10"/>
    </row>
    <row r="5664" ht="13.5">
      <c r="K5664" s="10"/>
    </row>
    <row r="5665" ht="13.5">
      <c r="K5665" s="10"/>
    </row>
    <row r="5666" ht="13.5">
      <c r="K5666" s="10"/>
    </row>
    <row r="5667" ht="13.5">
      <c r="K5667" s="10"/>
    </row>
    <row r="5668" ht="13.5">
      <c r="K5668" s="10"/>
    </row>
    <row r="5669" ht="13.5">
      <c r="K5669" s="10"/>
    </row>
    <row r="5670" ht="13.5">
      <c r="K5670" s="10"/>
    </row>
    <row r="5671" ht="13.5">
      <c r="K5671" s="10"/>
    </row>
    <row r="5672" ht="13.5">
      <c r="K5672" s="10"/>
    </row>
    <row r="5673" ht="13.5">
      <c r="K5673" s="10"/>
    </row>
    <row r="5674" ht="13.5">
      <c r="K5674" s="10"/>
    </row>
    <row r="5675" ht="13.5">
      <c r="K5675" s="10"/>
    </row>
    <row r="5676" ht="13.5">
      <c r="K5676" s="10"/>
    </row>
    <row r="5677" ht="13.5">
      <c r="K5677" s="10"/>
    </row>
    <row r="5678" ht="13.5">
      <c r="K5678" s="10"/>
    </row>
    <row r="5679" ht="13.5">
      <c r="K5679" s="10"/>
    </row>
    <row r="5680" ht="13.5">
      <c r="K5680" s="10"/>
    </row>
    <row r="5681" ht="13.5">
      <c r="K5681" s="10"/>
    </row>
    <row r="5682" ht="13.5">
      <c r="K5682" s="10"/>
    </row>
    <row r="5683" ht="13.5">
      <c r="K5683" s="10"/>
    </row>
    <row r="5684" ht="13.5">
      <c r="K5684" s="10"/>
    </row>
    <row r="5685" ht="13.5">
      <c r="K5685" s="10"/>
    </row>
    <row r="5686" ht="13.5">
      <c r="K5686" s="10"/>
    </row>
    <row r="5687" ht="13.5">
      <c r="K5687" s="10"/>
    </row>
    <row r="5688" ht="13.5">
      <c r="K5688" s="10"/>
    </row>
    <row r="5689" ht="13.5">
      <c r="K5689" s="10"/>
    </row>
    <row r="5690" ht="13.5">
      <c r="K5690" s="10"/>
    </row>
    <row r="5691" ht="13.5">
      <c r="K5691" s="10"/>
    </row>
    <row r="5692" ht="13.5">
      <c r="K5692" s="10"/>
    </row>
    <row r="5693" ht="13.5">
      <c r="K5693" s="10"/>
    </row>
    <row r="5694" ht="13.5">
      <c r="K5694" s="10"/>
    </row>
    <row r="5695" ht="13.5">
      <c r="K5695" s="10"/>
    </row>
    <row r="5696" ht="13.5">
      <c r="K5696" s="10"/>
    </row>
    <row r="5697" ht="13.5">
      <c r="K5697" s="10"/>
    </row>
    <row r="5698" ht="13.5">
      <c r="K5698" s="10"/>
    </row>
    <row r="5699" ht="13.5">
      <c r="K5699" s="10"/>
    </row>
    <row r="5700" ht="13.5">
      <c r="K5700" s="10"/>
    </row>
    <row r="5701" ht="13.5">
      <c r="K5701" s="10"/>
    </row>
    <row r="5702" ht="13.5">
      <c r="K5702" s="10"/>
    </row>
    <row r="5703" ht="13.5">
      <c r="K5703" s="10"/>
    </row>
    <row r="5704" ht="13.5">
      <c r="K5704" s="10"/>
    </row>
    <row r="5705" ht="13.5">
      <c r="K5705" s="10"/>
    </row>
    <row r="5706" ht="13.5">
      <c r="K5706" s="10"/>
    </row>
    <row r="5707" ht="13.5">
      <c r="K5707" s="10"/>
    </row>
    <row r="5708" ht="13.5">
      <c r="K5708" s="10"/>
    </row>
    <row r="5709" ht="13.5">
      <c r="K5709" s="10"/>
    </row>
    <row r="5710" ht="13.5">
      <c r="K5710" s="10"/>
    </row>
    <row r="5711" ht="13.5">
      <c r="K5711" s="10"/>
    </row>
    <row r="5712" ht="13.5">
      <c r="K5712" s="10"/>
    </row>
    <row r="5713" ht="13.5">
      <c r="K5713" s="10"/>
    </row>
    <row r="5714" ht="13.5">
      <c r="K5714" s="10"/>
    </row>
    <row r="5715" ht="13.5">
      <c r="K5715" s="10"/>
    </row>
    <row r="5716" ht="13.5">
      <c r="K5716" s="10"/>
    </row>
    <row r="5717" ht="13.5">
      <c r="K5717" s="10"/>
    </row>
    <row r="5718" ht="13.5">
      <c r="K5718" s="10"/>
    </row>
    <row r="5719" ht="13.5">
      <c r="K5719" s="10"/>
    </row>
    <row r="5720" ht="13.5">
      <c r="K5720" s="10"/>
    </row>
    <row r="5721" ht="13.5">
      <c r="K5721" s="10"/>
    </row>
    <row r="5722" ht="13.5">
      <c r="K5722" s="10"/>
    </row>
    <row r="5723" ht="13.5">
      <c r="K5723" s="10"/>
    </row>
    <row r="5724" ht="13.5">
      <c r="K5724" s="10"/>
    </row>
    <row r="5725" ht="13.5">
      <c r="K5725" s="10"/>
    </row>
    <row r="5726" ht="13.5">
      <c r="K5726" s="10"/>
    </row>
    <row r="5727" ht="13.5">
      <c r="K5727" s="10"/>
    </row>
    <row r="5728" ht="13.5">
      <c r="K5728" s="10"/>
    </row>
    <row r="5729" ht="13.5">
      <c r="K5729" s="10"/>
    </row>
    <row r="5730" ht="13.5">
      <c r="K5730" s="10"/>
    </row>
    <row r="5731" ht="13.5">
      <c r="K5731" s="10"/>
    </row>
    <row r="5732" ht="13.5">
      <c r="K5732" s="10"/>
    </row>
    <row r="5733" ht="13.5">
      <c r="K5733" s="10"/>
    </row>
    <row r="5734" ht="13.5">
      <c r="K5734" s="10"/>
    </row>
    <row r="5735" ht="13.5">
      <c r="K5735" s="10"/>
    </row>
    <row r="5736" ht="13.5">
      <c r="K5736" s="10"/>
    </row>
    <row r="5737" ht="13.5">
      <c r="K5737" s="10"/>
    </row>
    <row r="5738" ht="13.5">
      <c r="K5738" s="10"/>
    </row>
    <row r="5739" ht="13.5">
      <c r="K5739" s="10"/>
    </row>
    <row r="5740" ht="13.5">
      <c r="K5740" s="10"/>
    </row>
    <row r="5741" ht="13.5">
      <c r="K5741" s="10"/>
    </row>
    <row r="5742" ht="13.5">
      <c r="K5742" s="10"/>
    </row>
    <row r="5743" ht="13.5">
      <c r="K5743" s="10"/>
    </row>
    <row r="5744" ht="13.5">
      <c r="K5744" s="10"/>
    </row>
    <row r="5745" ht="13.5">
      <c r="K5745" s="10"/>
    </row>
    <row r="5746" ht="13.5">
      <c r="K5746" s="10"/>
    </row>
    <row r="5747" ht="13.5">
      <c r="K5747" s="10"/>
    </row>
    <row r="5748" ht="13.5">
      <c r="K5748" s="10"/>
    </row>
    <row r="5749" ht="13.5">
      <c r="K5749" s="10"/>
    </row>
    <row r="5750" ht="13.5">
      <c r="K5750" s="10"/>
    </row>
    <row r="5751" ht="13.5">
      <c r="K5751" s="10"/>
    </row>
    <row r="5752" ht="13.5">
      <c r="K5752" s="10"/>
    </row>
    <row r="5753" ht="13.5">
      <c r="K5753" s="10"/>
    </row>
    <row r="5754" ht="13.5">
      <c r="K5754" s="10"/>
    </row>
    <row r="5755" ht="13.5">
      <c r="K5755" s="10"/>
    </row>
    <row r="5756" ht="13.5">
      <c r="K5756" s="10"/>
    </row>
    <row r="5757" ht="13.5">
      <c r="K5757" s="10"/>
    </row>
    <row r="5758" ht="13.5">
      <c r="K5758" s="10"/>
    </row>
    <row r="5759" ht="13.5">
      <c r="K5759" s="10"/>
    </row>
    <row r="5760" ht="13.5">
      <c r="K5760" s="10"/>
    </row>
    <row r="5761" ht="13.5">
      <c r="K5761" s="10"/>
    </row>
    <row r="5762" ht="13.5">
      <c r="K5762" s="10"/>
    </row>
    <row r="5763" ht="13.5">
      <c r="K5763" s="10"/>
    </row>
    <row r="5764" ht="13.5">
      <c r="K5764" s="10"/>
    </row>
    <row r="5765" ht="13.5">
      <c r="K5765" s="10"/>
    </row>
    <row r="5766" ht="13.5">
      <c r="K5766" s="10"/>
    </row>
    <row r="5767" ht="13.5">
      <c r="K5767" s="10"/>
    </row>
    <row r="5768" ht="13.5">
      <c r="K5768" s="10"/>
    </row>
    <row r="5769" ht="13.5">
      <c r="K5769" s="10"/>
    </row>
    <row r="5770" ht="13.5">
      <c r="K5770" s="10"/>
    </row>
    <row r="5771" ht="13.5">
      <c r="K5771" s="10"/>
    </row>
    <row r="5772" ht="13.5">
      <c r="K5772" s="10"/>
    </row>
    <row r="5773" ht="13.5">
      <c r="K5773" s="10"/>
    </row>
    <row r="5774" ht="13.5">
      <c r="K5774" s="10"/>
    </row>
    <row r="5775" ht="13.5">
      <c r="K5775" s="10"/>
    </row>
    <row r="5776" ht="13.5">
      <c r="K5776" s="10"/>
    </row>
    <row r="5777" ht="13.5">
      <c r="K5777" s="10"/>
    </row>
    <row r="5778" ht="13.5">
      <c r="K5778" s="10"/>
    </row>
    <row r="5779" ht="13.5">
      <c r="K5779" s="10"/>
    </row>
    <row r="5780" ht="13.5">
      <c r="K5780" s="10"/>
    </row>
    <row r="5781" ht="13.5">
      <c r="K5781" s="10"/>
    </row>
    <row r="5782" ht="13.5">
      <c r="K5782" s="10"/>
    </row>
    <row r="5783" ht="13.5">
      <c r="K5783" s="10"/>
    </row>
    <row r="5784" ht="13.5">
      <c r="K5784" s="10"/>
    </row>
    <row r="5785" ht="13.5">
      <c r="K5785" s="10"/>
    </row>
    <row r="5786" ht="13.5">
      <c r="K5786" s="10"/>
    </row>
    <row r="5787" ht="13.5">
      <c r="K5787" s="10"/>
    </row>
    <row r="5788" ht="13.5">
      <c r="K5788" s="10"/>
    </row>
    <row r="5789" ht="13.5">
      <c r="K5789" s="10"/>
    </row>
    <row r="5790" ht="13.5">
      <c r="K5790" s="10"/>
    </row>
    <row r="5791" ht="13.5">
      <c r="K5791" s="10"/>
    </row>
    <row r="5792" ht="13.5">
      <c r="K5792" s="10"/>
    </row>
    <row r="5793" ht="13.5">
      <c r="K5793" s="10"/>
    </row>
    <row r="5794" ht="13.5">
      <c r="K5794" s="10"/>
    </row>
    <row r="5795" ht="13.5">
      <c r="K5795" s="10"/>
    </row>
    <row r="5796" ht="13.5">
      <c r="K5796" s="10"/>
    </row>
    <row r="5797" ht="13.5">
      <c r="K5797" s="10"/>
    </row>
  </sheetData>
  <sheetProtection password="E1BC" sheet="1" selectLockedCells="1" selectUnlockedCells="1"/>
  <autoFilter ref="AC1:AC566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14.125" style="88" bestFit="1" customWidth="1"/>
    <col min="2" max="2" width="11.625" style="88" bestFit="1" customWidth="1"/>
    <col min="3" max="3" width="56.75390625" style="88" bestFit="1" customWidth="1"/>
    <col min="4" max="16384" width="9.00390625" style="107" customWidth="1"/>
  </cols>
  <sheetData>
    <row r="1" spans="1:3" ht="13.5">
      <c r="A1" s="89" t="s">
        <v>797</v>
      </c>
      <c r="B1" s="90" t="s">
        <v>798</v>
      </c>
      <c r="C1" s="90" t="s">
        <v>799</v>
      </c>
    </row>
    <row r="2" spans="1:3" ht="13.5">
      <c r="A2" s="89" t="s">
        <v>800</v>
      </c>
      <c r="B2" s="119">
        <v>41122</v>
      </c>
      <c r="C2" s="90" t="s">
        <v>801</v>
      </c>
    </row>
    <row r="3" spans="1:3" ht="13.5">
      <c r="A3" s="89" t="s">
        <v>802</v>
      </c>
      <c r="B3" s="119">
        <v>40909</v>
      </c>
      <c r="C3" s="90" t="s">
        <v>803</v>
      </c>
    </row>
    <row r="4" spans="1:3" ht="13.5">
      <c r="A4" s="834" t="s">
        <v>804</v>
      </c>
      <c r="B4" s="832">
        <v>41319</v>
      </c>
      <c r="C4" s="90" t="s">
        <v>805</v>
      </c>
    </row>
    <row r="5" spans="1:3" ht="13.5">
      <c r="A5" s="835"/>
      <c r="B5" s="833"/>
      <c r="C5" s="89" t="s">
        <v>795</v>
      </c>
    </row>
    <row r="6" spans="1:3" ht="13.5">
      <c r="A6" s="91" t="s">
        <v>806</v>
      </c>
      <c r="B6" s="119">
        <v>41323</v>
      </c>
      <c r="C6" s="90" t="s">
        <v>1201</v>
      </c>
    </row>
    <row r="7" spans="1:3" ht="13.5">
      <c r="A7" s="834" t="s">
        <v>1064</v>
      </c>
      <c r="B7" s="832">
        <v>41332</v>
      </c>
      <c r="C7" s="90" t="s">
        <v>1208</v>
      </c>
    </row>
    <row r="8" spans="1:3" ht="13.5">
      <c r="A8" s="835"/>
      <c r="B8" s="833"/>
      <c r="C8" s="89" t="s">
        <v>796</v>
      </c>
    </row>
    <row r="9" spans="1:3" ht="13.5">
      <c r="A9" s="89" t="s">
        <v>1181</v>
      </c>
      <c r="B9" s="118">
        <v>41333</v>
      </c>
      <c r="C9" s="89" t="s">
        <v>1182</v>
      </c>
    </row>
    <row r="10" spans="1:3" ht="13.5">
      <c r="A10" s="834" t="s">
        <v>1196</v>
      </c>
      <c r="B10" s="832">
        <v>41343</v>
      </c>
      <c r="C10" s="89" t="s">
        <v>1200</v>
      </c>
    </row>
    <row r="11" spans="1:3" ht="13.5">
      <c r="A11" s="835"/>
      <c r="B11" s="833"/>
      <c r="C11" s="89" t="s">
        <v>1182</v>
      </c>
    </row>
    <row r="12" spans="1:3" ht="13.5">
      <c r="A12" s="834" t="s">
        <v>1198</v>
      </c>
      <c r="B12" s="832">
        <v>41349</v>
      </c>
      <c r="C12" s="89" t="s">
        <v>1199</v>
      </c>
    </row>
    <row r="13" spans="1:3" ht="13.5">
      <c r="A13" s="835"/>
      <c r="B13" s="833"/>
      <c r="C13" s="89" t="s">
        <v>1182</v>
      </c>
    </row>
    <row r="14" spans="1:3" ht="13.5">
      <c r="A14" s="117" t="s">
        <v>1202</v>
      </c>
      <c r="B14" s="118">
        <v>41350</v>
      </c>
      <c r="C14" s="89" t="s">
        <v>1182</v>
      </c>
    </row>
    <row r="15" spans="1:3" ht="13.5">
      <c r="A15" s="89" t="s">
        <v>1203</v>
      </c>
      <c r="B15" s="119">
        <v>41378</v>
      </c>
      <c r="C15" s="90" t="s">
        <v>807</v>
      </c>
    </row>
    <row r="16" spans="1:3" ht="13.5">
      <c r="A16" s="89" t="s">
        <v>1204</v>
      </c>
      <c r="B16" s="119">
        <v>41454</v>
      </c>
      <c r="C16" s="90" t="s">
        <v>1207</v>
      </c>
    </row>
    <row r="17" spans="1:3" ht="13.5">
      <c r="A17" s="89" t="s">
        <v>1337</v>
      </c>
      <c r="B17" s="119">
        <v>41620</v>
      </c>
      <c r="C17" s="90" t="s">
        <v>1338</v>
      </c>
    </row>
    <row r="18" spans="1:3" ht="13.5">
      <c r="A18" s="89" t="s">
        <v>1339</v>
      </c>
      <c r="B18" s="119">
        <v>41644</v>
      </c>
      <c r="C18" s="120" t="s">
        <v>1182</v>
      </c>
    </row>
    <row r="19" spans="1:3" ht="13.5">
      <c r="A19" s="89" t="s">
        <v>1340</v>
      </c>
      <c r="B19" s="119">
        <v>41650</v>
      </c>
      <c r="C19" s="120" t="s">
        <v>1182</v>
      </c>
    </row>
    <row r="20" spans="1:3" ht="13.5">
      <c r="A20" s="89" t="s">
        <v>1341</v>
      </c>
      <c r="B20" s="119">
        <v>41668</v>
      </c>
      <c r="C20" s="120" t="s">
        <v>1342</v>
      </c>
    </row>
    <row r="21" spans="1:3" ht="13.5">
      <c r="A21" s="89" t="s">
        <v>1343</v>
      </c>
      <c r="B21" s="119">
        <v>41709</v>
      </c>
      <c r="C21" s="120" t="s">
        <v>1342</v>
      </c>
    </row>
    <row r="22" spans="1:3" ht="13.5">
      <c r="A22" s="89" t="s">
        <v>1345</v>
      </c>
      <c r="B22" s="119">
        <v>41728</v>
      </c>
      <c r="C22" s="120" t="s">
        <v>1445</v>
      </c>
    </row>
    <row r="24" ht="13.5">
      <c r="A24" s="88" t="s">
        <v>808</v>
      </c>
    </row>
  </sheetData>
  <sheetProtection/>
  <mergeCells count="8">
    <mergeCell ref="B12:B13"/>
    <mergeCell ref="A12:A13"/>
    <mergeCell ref="B10:B11"/>
    <mergeCell ref="A10:A11"/>
    <mergeCell ref="A7:A8"/>
    <mergeCell ref="A4:A5"/>
    <mergeCell ref="B4:B5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culloss</dc:creator>
  <cp:keywords/>
  <dc:description/>
  <cp:lastModifiedBy>domi</cp:lastModifiedBy>
  <cp:lastPrinted>2013-03-09T13:52:52Z</cp:lastPrinted>
  <dcterms:created xsi:type="dcterms:W3CDTF">2008-05-06T14:32:12Z</dcterms:created>
  <dcterms:modified xsi:type="dcterms:W3CDTF">2015-02-13T10:18:57Z</dcterms:modified>
  <cp:category/>
  <cp:version/>
  <cp:contentType/>
  <cp:contentStatus/>
</cp:coreProperties>
</file>